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drawings/drawing2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drawings/drawing3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drawings/drawing4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drawings/drawing5.xml" ContentType="application/vnd.openxmlformats-officedocument.drawing+xml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drawings/drawing6.xml" ContentType="application/vnd.openxmlformats-officedocument.drawing+xml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drawings/drawing7.xml" ContentType="application/vnd.openxmlformats-officedocument.drawing+xml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drawings/drawing8.xml" ContentType="application/vnd.openxmlformats-officedocument.drawing+xml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drawings/drawing9.xml" ContentType="application/vnd.openxmlformats-officedocument.drawing+xml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drawings/drawing10.xml" ContentType="application/vnd.openxmlformats-officedocument.drawing+xml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drawings/drawing11.xml" ContentType="application/vnd.openxmlformats-officedocument.drawing+xml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drawings/drawing12.xml" ContentType="application/vnd.openxmlformats-officedocument.drawing+xml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drawings/drawing13.xml" ContentType="application/vnd.openxmlformats-officedocument.drawing+xml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drawings/drawing14.xml" ContentType="application/vnd.openxmlformats-officedocument.drawing+xml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drawings/drawing15.xml" ContentType="application/vnd.openxmlformats-officedocument.drawing+xml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drawings/drawing16.xml" ContentType="application/vnd.openxmlformats-officedocument.drawing+xml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drawings/drawing17.xml" ContentType="application/vnd.openxmlformats-officedocument.drawing+xml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drawings/drawing18.xml" ContentType="application/vnd.openxmlformats-officedocument.drawing+xml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drawings/drawing19.xml" ContentType="application/vnd.openxmlformats-officedocument.drawing+xml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drawings/drawing20.xml" ContentType="application/vnd.openxmlformats-officedocument.drawing+xml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drawings/drawing21.xml" ContentType="application/vnd.openxmlformats-officedocument.drawing+xml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drawings/drawing22.xml" ContentType="application/vnd.openxmlformats-officedocument.drawing+xml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drawings/drawing23.xml" ContentType="application/vnd.openxmlformats-officedocument.drawing+xml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drawings/drawing24.xml" ContentType="application/vnd.openxmlformats-officedocument.drawing+xml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drawings/drawing25.xml" ContentType="application/vnd.openxmlformats-officedocument.drawing+xml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drawings/drawing26.xml" ContentType="application/vnd.openxmlformats-officedocument.drawing+xml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 codeName="{372AB895-14C1-FC20-EB20-F1B4BCFD95AE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Daniel\Documents\2024 CHALL CYCLO ET VTT\COMPETITION\COMPET\"/>
    </mc:Choice>
  </mc:AlternateContent>
  <xr:revisionPtr revIDLastSave="0" documentId="13_ncr:1_{ED91C6AF-1F75-4EB2-A541-BC064C5D21D2}" xr6:coauthVersionLast="47" xr6:coauthVersionMax="47" xr10:uidLastSave="{00000000-0000-0000-0000-000000000000}"/>
  <bookViews>
    <workbookView xWindow="-120" yWindow="-120" windowWidth="29040" windowHeight="15840" tabRatio="913" firstSheet="20" activeTab="28" xr2:uid="{00000000-000D-0000-FFFF-FFFF00000000}"/>
  </bookViews>
  <sheets>
    <sheet name="Liste_engagés" sheetId="148" r:id="rId1"/>
    <sheet name="Scratch route" sheetId="9" r:id="rId2"/>
    <sheet name="Indiv Route Dames" sheetId="18" r:id="rId3"/>
    <sheet name="Indiv Route Senior" sheetId="52" r:id="rId4"/>
    <sheet name="Indiv Route Vétéran" sheetId="53" r:id="rId5"/>
    <sheet name="Indiv Route Sup Vétérans H" sheetId="149" r:id="rId6"/>
    <sheet name="Scratch CLM" sheetId="150" r:id="rId7"/>
    <sheet name="Indiv CLM Dames" sheetId="151" r:id="rId8"/>
    <sheet name="Indiv CLM Seniors H" sheetId="152" r:id="rId9"/>
    <sheet name="Indiv CLM Vét H" sheetId="153" r:id="rId10"/>
    <sheet name="Indiv CLM Sup Vét H" sheetId="154" r:id="rId11"/>
    <sheet name="Scratch Combiné Indiv Route" sheetId="156" r:id="rId12"/>
    <sheet name="Combiné Route Indiv Dames" sheetId="159" r:id="rId13"/>
    <sheet name="Combiné Route Indiv Seniors" sheetId="157" r:id="rId14"/>
    <sheet name="Combiné Route Indiv Vétéran" sheetId="160" r:id="rId15"/>
    <sheet name="Combiné Indiv Rte Super Vétéran" sheetId="161" r:id="rId16"/>
    <sheet name="Classt Route Equipes Dames" sheetId="164" r:id="rId17"/>
    <sheet name="Classt Route Equipes Seniors" sheetId="165" r:id="rId18"/>
    <sheet name="Classt Route Equipes V1 V2" sheetId="166" r:id="rId19"/>
    <sheet name="TROPHEE ENTREPRISE ROUTE" sheetId="176" r:id="rId20"/>
    <sheet name="VTT" sheetId="167" r:id="rId21"/>
    <sheet name="VTT INDIV DAMES" sheetId="168" r:id="rId22"/>
    <sheet name="VTT INDIV SENIORS H" sheetId="169" r:id="rId23"/>
    <sheet name="VTT INDIV VETERANS H" sheetId="170" r:id="rId24"/>
    <sheet name="VTT INDIV SUP VETERANS HOMMES" sheetId="171" r:id="rId25"/>
    <sheet name="VTT EQUIPES DAMES" sheetId="172" r:id="rId26"/>
    <sheet name="VTT EQUIPES SENIOR HOMMES" sheetId="173" r:id="rId27"/>
    <sheet name="VTT EQUIPES VH SVH" sheetId="174" r:id="rId28"/>
    <sheet name="TROPHEE ENTREPRISE VTT" sheetId="175" r:id="rId29"/>
  </sheets>
  <functionGroups builtInGroupCount="19"/>
  <definedNames>
    <definedName name="_xlnm._FilterDatabase" localSheetId="16" hidden="1">'Classt Route Equipes Dames'!$A$8:$H$51</definedName>
    <definedName name="_xlnm._FilterDatabase" localSheetId="17" hidden="1">'Classt Route Equipes Seniors'!$A$8:$H$51</definedName>
    <definedName name="_xlnm._FilterDatabase" localSheetId="18" hidden="1">'Classt Route Equipes V1 V2'!$A$8:$H$51</definedName>
    <definedName name="_xlnm._FilterDatabase" localSheetId="15" hidden="1">'Combiné Indiv Rte Super Vétéran'!$A$8:$H$51</definedName>
    <definedName name="_xlnm._FilterDatabase" localSheetId="12" hidden="1">'Combiné Route Indiv Dames'!$A$8:$H$51</definedName>
    <definedName name="_xlnm._FilterDatabase" localSheetId="13" hidden="1">'Combiné Route Indiv Seniors'!$A$8:$H$51</definedName>
    <definedName name="_xlnm._FilterDatabase" localSheetId="14" hidden="1">'Combiné Route Indiv Vétéran'!$A$8:$H$51</definedName>
    <definedName name="_xlnm._FilterDatabase" localSheetId="7" hidden="1">'Indiv CLM Dames'!$A$8:$H$51</definedName>
    <definedName name="_xlnm._FilterDatabase" localSheetId="8" hidden="1">'Indiv CLM Seniors H'!$A$8:$H$51</definedName>
    <definedName name="_xlnm._FilterDatabase" localSheetId="10" hidden="1">'Indiv CLM Sup Vét H'!$A$8:$H$51</definedName>
    <definedName name="_xlnm._FilterDatabase" localSheetId="9" hidden="1">'Indiv CLM Vét H'!$A$8:$H$51</definedName>
    <definedName name="_xlnm._FilterDatabase" localSheetId="2" hidden="1">'Indiv Route Dames'!$A$8:$H$51</definedName>
    <definedName name="_xlnm._FilterDatabase" localSheetId="3" hidden="1">'Indiv Route Senior'!$A$8:$H$51</definedName>
    <definedName name="_xlnm._FilterDatabase" localSheetId="5" hidden="1">'Indiv Route Sup Vétérans H'!$A$8:$H$51</definedName>
    <definedName name="_xlnm._FilterDatabase" localSheetId="4" hidden="1">'Indiv Route Vétéran'!$A$8:$H$51</definedName>
    <definedName name="_xlnm._FilterDatabase" localSheetId="0" hidden="1">Liste_engagés!$A$6:$F$49</definedName>
    <definedName name="_xlnm._FilterDatabase" localSheetId="6" hidden="1">'Scratch CLM'!$A$11:$H$102</definedName>
    <definedName name="_xlnm._FilterDatabase" localSheetId="11" hidden="1">'Scratch Combiné Indiv Route'!$A$11:$H$92</definedName>
    <definedName name="_xlnm._FilterDatabase" localSheetId="1" hidden="1">'Scratch route'!$A$11:$H$54</definedName>
    <definedName name="_xlnm._FilterDatabase" localSheetId="20" hidden="1">VTT!$A$11:$H$92</definedName>
    <definedName name="_xlnm._FilterDatabase" localSheetId="25" hidden="1">'VTT EQUIPES DAMES'!$A$8:$H$51</definedName>
    <definedName name="_xlnm._FilterDatabase" localSheetId="26" hidden="1">'VTT EQUIPES SENIOR HOMMES'!$A$8:$H$51</definedName>
    <definedName name="_xlnm._FilterDatabase" localSheetId="27" hidden="1">'VTT EQUIPES VH SVH'!$A$8:$H$51</definedName>
    <definedName name="_xlnm._FilterDatabase" localSheetId="21" hidden="1">'VTT INDIV DAMES'!$A$8:$H$51</definedName>
    <definedName name="_xlnm._FilterDatabase" localSheetId="22" hidden="1">'VTT INDIV SENIORS H'!$A$8:$H$51</definedName>
    <definedName name="_xlnm._FilterDatabase" localSheetId="24" hidden="1">'VTT INDIV SUP VETERANS HOMMES'!$A$8:$H$51</definedName>
    <definedName name="_xlnm._FilterDatabase" localSheetId="23" hidden="1">'VTT INDIV VETERANS H'!$A$8:$H$51</definedName>
    <definedName name="_xlnm.Print_Area" localSheetId="16">'Classt Route Equipes Dames'!$A$1:$H$208</definedName>
    <definedName name="_xlnm.Print_Area" localSheetId="17">'Classt Route Equipes Seniors'!$A$1:$H$208</definedName>
    <definedName name="_xlnm.Print_Area" localSheetId="18">'Classt Route Equipes V1 V2'!$A$1:$H$208</definedName>
    <definedName name="_xlnm.Print_Area" localSheetId="15">'Combiné Indiv Rte Super Vétéran'!$A$1:$H$208</definedName>
    <definedName name="_xlnm.Print_Area" localSheetId="12">'Combiné Route Indiv Dames'!$A$1:$H$208</definedName>
    <definedName name="_xlnm.Print_Area" localSheetId="13">'Combiné Route Indiv Seniors'!$A$1:$H$208</definedName>
    <definedName name="_xlnm.Print_Area" localSheetId="14">'Combiné Route Indiv Vétéran'!$A$1:$H$208</definedName>
    <definedName name="_xlnm.Print_Area" localSheetId="7">'Indiv CLM Dames'!$A$1:$H$208</definedName>
    <definedName name="_xlnm.Print_Area" localSheetId="8">'Indiv CLM Seniors H'!$A$1:$H$208</definedName>
    <definedName name="_xlnm.Print_Area" localSheetId="10">'Indiv CLM Sup Vét H'!$A$1:$H$208</definedName>
    <definedName name="_xlnm.Print_Area" localSheetId="9">'Indiv CLM Vét H'!$A$1:$H$208</definedName>
    <definedName name="_xlnm.Print_Area" localSheetId="2">'Indiv Route Dames'!$A$1:$H$208</definedName>
    <definedName name="_xlnm.Print_Area" localSheetId="3">'Indiv Route Senior'!$A$1:$H$208</definedName>
    <definedName name="_xlnm.Print_Area" localSheetId="5">'Indiv Route Sup Vétérans H'!$A$1:$H$208</definedName>
    <definedName name="_xlnm.Print_Area" localSheetId="4">'Indiv Route Vétéran'!$A$1:$H$208</definedName>
    <definedName name="_xlnm.Print_Area" localSheetId="6">'Scratch CLM'!$A$1:$H$211</definedName>
    <definedName name="_xlnm.Print_Area" localSheetId="11">'Scratch Combiné Indiv Route'!$A$1:$J$201</definedName>
    <definedName name="_xlnm.Print_Area" localSheetId="1">'Scratch route'!$A$1:$H$54</definedName>
    <definedName name="_xlnm.Print_Area" localSheetId="20">VTT!$A$1:$H$201</definedName>
    <definedName name="_xlnm.Print_Area" localSheetId="25">'VTT EQUIPES DAMES'!$A$1:$H$208</definedName>
    <definedName name="_xlnm.Print_Area" localSheetId="26">'VTT EQUIPES SENIOR HOMMES'!$A$1:$H$208</definedName>
    <definedName name="_xlnm.Print_Area" localSheetId="27">'VTT EQUIPES VH SVH'!$A$1:$H$208</definedName>
    <definedName name="_xlnm.Print_Area" localSheetId="21">'VTT INDIV DAMES'!$A$1:$H$208</definedName>
    <definedName name="_xlnm.Print_Area" localSheetId="22">'VTT INDIV SENIORS H'!$A$1:$H$208</definedName>
    <definedName name="_xlnm.Print_Area" localSheetId="24">'VTT INDIV SUP VETERANS HOMMES'!$A$1:$H$208</definedName>
    <definedName name="_xlnm.Print_Area" localSheetId="23">'VTT INDIV VETERANS H'!$A$1:$H$208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2" i="176" l="1"/>
  <c r="M21" i="176"/>
  <c r="M20" i="176"/>
  <c r="M19" i="176"/>
  <c r="M18" i="176"/>
  <c r="M17" i="176"/>
  <c r="M16" i="176"/>
  <c r="M15" i="176"/>
  <c r="M14" i="176"/>
  <c r="M13" i="176"/>
  <c r="M12" i="176"/>
  <c r="M11" i="176"/>
  <c r="M10" i="176"/>
  <c r="M9" i="176"/>
  <c r="M8" i="176"/>
  <c r="M7" i="176"/>
  <c r="I22" i="175"/>
  <c r="I21" i="175"/>
  <c r="I20" i="175"/>
  <c r="I19" i="175"/>
  <c r="I18" i="175"/>
  <c r="I17" i="175"/>
  <c r="I16" i="175"/>
  <c r="I15" i="175"/>
  <c r="I14" i="175"/>
  <c r="I13" i="175"/>
  <c r="I12" i="175"/>
  <c r="I11" i="175"/>
  <c r="I10" i="175"/>
  <c r="I9" i="175"/>
  <c r="I8" i="175"/>
  <c r="I7" i="175"/>
  <c r="C51" i="156"/>
  <c r="D51" i="156"/>
  <c r="F51" i="156"/>
  <c r="G51" i="156"/>
  <c r="I51" i="156"/>
  <c r="J51" i="156"/>
  <c r="C13" i="159"/>
  <c r="D13" i="159"/>
  <c r="F13" i="159"/>
  <c r="I13" i="159"/>
  <c r="J13" i="159"/>
  <c r="C48" i="9"/>
  <c r="D48" i="9"/>
  <c r="F48" i="9"/>
  <c r="C49" i="9"/>
  <c r="D49" i="9"/>
  <c r="F49" i="9"/>
  <c r="C50" i="9"/>
  <c r="D50" i="9"/>
  <c r="F50" i="9"/>
  <c r="I10" i="164"/>
  <c r="J10" i="164"/>
  <c r="I11" i="164"/>
  <c r="J11" i="164"/>
  <c r="I12" i="164"/>
  <c r="J12" i="164"/>
  <c r="J9" i="164"/>
  <c r="I9" i="164"/>
  <c r="G23" i="156"/>
  <c r="G18" i="156"/>
  <c r="G13" i="160" s="1"/>
  <c r="G19" i="156"/>
  <c r="G11" i="161" s="1"/>
  <c r="G12" i="156"/>
  <c r="G20" i="156"/>
  <c r="G25" i="156"/>
  <c r="G21" i="156"/>
  <c r="G12" i="161" s="1"/>
  <c r="G24" i="156"/>
  <c r="G15" i="161" s="1"/>
  <c r="G22" i="156"/>
  <c r="G26" i="156"/>
  <c r="G27" i="156"/>
  <c r="G14" i="161" s="1"/>
  <c r="G32" i="156"/>
  <c r="G30" i="156"/>
  <c r="G44" i="156"/>
  <c r="G46" i="156"/>
  <c r="G9" i="157" s="1"/>
  <c r="G33" i="156"/>
  <c r="G29" i="156"/>
  <c r="G28" i="156"/>
  <c r="G31" i="156"/>
  <c r="G35" i="156"/>
  <c r="G11" i="157" s="1"/>
  <c r="G34" i="156"/>
  <c r="G38" i="156"/>
  <c r="G41" i="156"/>
  <c r="G13" i="156"/>
  <c r="G36" i="156"/>
  <c r="G39" i="156"/>
  <c r="G37" i="156"/>
  <c r="G40" i="156"/>
  <c r="G14" i="156"/>
  <c r="G15" i="156"/>
  <c r="G10" i="161" s="1"/>
  <c r="G45" i="156"/>
  <c r="G42" i="156"/>
  <c r="G13" i="157" s="1"/>
  <c r="G43" i="156"/>
  <c r="G16" i="156"/>
  <c r="G11" i="160" s="1"/>
  <c r="G47" i="156"/>
  <c r="G48" i="156"/>
  <c r="G49" i="156"/>
  <c r="G50" i="156"/>
  <c r="G17" i="156"/>
  <c r="C11" i="171"/>
  <c r="D11" i="171"/>
  <c r="F11" i="171"/>
  <c r="C12" i="171"/>
  <c r="D12" i="171"/>
  <c r="F12" i="171"/>
  <c r="C13" i="171"/>
  <c r="D13" i="171"/>
  <c r="F13" i="171"/>
  <c r="C14" i="171"/>
  <c r="D14" i="171"/>
  <c r="F14" i="171"/>
  <c r="C15" i="171"/>
  <c r="D15" i="171"/>
  <c r="F15" i="171"/>
  <c r="C16" i="171"/>
  <c r="D16" i="171"/>
  <c r="F16" i="171"/>
  <c r="C17" i="171"/>
  <c r="D17" i="171"/>
  <c r="F17" i="171"/>
  <c r="C18" i="171"/>
  <c r="D18" i="171"/>
  <c r="F18" i="171"/>
  <c r="C19" i="171"/>
  <c r="D19" i="171"/>
  <c r="F19" i="171"/>
  <c r="C20" i="171"/>
  <c r="D20" i="171"/>
  <c r="F20" i="171"/>
  <c r="C21" i="171"/>
  <c r="D21" i="171"/>
  <c r="F21" i="171"/>
  <c r="C22" i="171"/>
  <c r="D22" i="171"/>
  <c r="F22" i="171"/>
  <c r="C23" i="171"/>
  <c r="D23" i="171"/>
  <c r="F23" i="171"/>
  <c r="C24" i="171"/>
  <c r="D24" i="171"/>
  <c r="F24" i="171"/>
  <c r="C25" i="171"/>
  <c r="D25" i="171"/>
  <c r="F25" i="171"/>
  <c r="C26" i="171"/>
  <c r="D26" i="171"/>
  <c r="F26" i="171"/>
  <c r="C27" i="171"/>
  <c r="D27" i="171"/>
  <c r="F27" i="171"/>
  <c r="C28" i="171"/>
  <c r="D28" i="171"/>
  <c r="F28" i="171"/>
  <c r="C29" i="171"/>
  <c r="D29" i="171"/>
  <c r="F29" i="171"/>
  <c r="C30" i="171"/>
  <c r="D30" i="171"/>
  <c r="F30" i="171"/>
  <c r="C11" i="170"/>
  <c r="D11" i="170"/>
  <c r="F11" i="170"/>
  <c r="C12" i="170"/>
  <c r="D12" i="170"/>
  <c r="F12" i="170"/>
  <c r="C13" i="170"/>
  <c r="D13" i="170"/>
  <c r="F13" i="170"/>
  <c r="C14" i="170"/>
  <c r="D14" i="170"/>
  <c r="F14" i="170"/>
  <c r="C15" i="170"/>
  <c r="D15" i="170"/>
  <c r="F15" i="170"/>
  <c r="C16" i="170"/>
  <c r="D16" i="170"/>
  <c r="F16" i="170"/>
  <c r="C17" i="170"/>
  <c r="D17" i="170"/>
  <c r="F17" i="170"/>
  <c r="C18" i="170"/>
  <c r="D18" i="170"/>
  <c r="F18" i="170"/>
  <c r="C19" i="170"/>
  <c r="D19" i="170"/>
  <c r="F19" i="170"/>
  <c r="C11" i="169"/>
  <c r="D11" i="169"/>
  <c r="F11" i="169"/>
  <c r="C12" i="169"/>
  <c r="D12" i="169"/>
  <c r="F12" i="169"/>
  <c r="C13" i="169"/>
  <c r="D13" i="169"/>
  <c r="F13" i="169"/>
  <c r="F10" i="171"/>
  <c r="D10" i="171"/>
  <c r="C10" i="171"/>
  <c r="F9" i="171"/>
  <c r="D9" i="171"/>
  <c r="C9" i="171"/>
  <c r="F10" i="170"/>
  <c r="D10" i="170"/>
  <c r="C10" i="170"/>
  <c r="F9" i="170"/>
  <c r="D9" i="170"/>
  <c r="C9" i="170"/>
  <c r="F10" i="169"/>
  <c r="D10" i="169"/>
  <c r="C10" i="169"/>
  <c r="F9" i="169"/>
  <c r="D9" i="169"/>
  <c r="C9" i="169"/>
  <c r="C11" i="168"/>
  <c r="D11" i="168"/>
  <c r="F11" i="168"/>
  <c r="C12" i="168"/>
  <c r="D12" i="168"/>
  <c r="F12" i="168"/>
  <c r="C13" i="168"/>
  <c r="D13" i="168"/>
  <c r="F13" i="168"/>
  <c r="F10" i="168"/>
  <c r="D10" i="168"/>
  <c r="C10" i="168"/>
  <c r="F9" i="168"/>
  <c r="D9" i="168"/>
  <c r="C9" i="168"/>
  <c r="G5" i="174"/>
  <c r="G3" i="174"/>
  <c r="G4" i="174" s="1"/>
  <c r="G5" i="173"/>
  <c r="G3" i="173"/>
  <c r="G4" i="173" s="1"/>
  <c r="G5" i="172"/>
  <c r="G3" i="172"/>
  <c r="G4" i="172" s="1"/>
  <c r="G23" i="171"/>
  <c r="G21" i="171"/>
  <c r="G15" i="171"/>
  <c r="G13" i="171"/>
  <c r="G9" i="171"/>
  <c r="G5" i="171"/>
  <c r="G18" i="170"/>
  <c r="G16" i="170"/>
  <c r="G13" i="169"/>
  <c r="G11" i="169"/>
  <c r="G9" i="169"/>
  <c r="G12" i="168"/>
  <c r="G3" i="168" s="1"/>
  <c r="G4" i="168" s="1"/>
  <c r="G10" i="168"/>
  <c r="G19" i="170"/>
  <c r="G30" i="171"/>
  <c r="G29" i="171"/>
  <c r="G13" i="168"/>
  <c r="G11" i="168"/>
  <c r="G9" i="168"/>
  <c r="G28" i="171"/>
  <c r="G27" i="171"/>
  <c r="G26" i="171"/>
  <c r="G25" i="171"/>
  <c r="G17" i="170"/>
  <c r="G24" i="171"/>
  <c r="G22" i="171"/>
  <c r="G12" i="169"/>
  <c r="G3" i="169" s="1"/>
  <c r="G4" i="169" s="1"/>
  <c r="F35" i="167"/>
  <c r="D35" i="167"/>
  <c r="C35" i="167"/>
  <c r="G20" i="171"/>
  <c r="F34" i="167"/>
  <c r="D34" i="167"/>
  <c r="C34" i="167"/>
  <c r="F33" i="167"/>
  <c r="D33" i="167"/>
  <c r="C33" i="167"/>
  <c r="G19" i="171"/>
  <c r="F32" i="167"/>
  <c r="D32" i="167"/>
  <c r="C32" i="167"/>
  <c r="F31" i="167"/>
  <c r="D31" i="167"/>
  <c r="C31" i="167"/>
  <c r="G18" i="171"/>
  <c r="F30" i="167"/>
  <c r="D30" i="167"/>
  <c r="C30" i="167"/>
  <c r="G10" i="169"/>
  <c r="F29" i="167"/>
  <c r="D29" i="167"/>
  <c r="C29" i="167"/>
  <c r="G17" i="171"/>
  <c r="F28" i="167"/>
  <c r="D28" i="167"/>
  <c r="C28" i="167"/>
  <c r="G15" i="170"/>
  <c r="F27" i="167"/>
  <c r="D27" i="167"/>
  <c r="C27" i="167"/>
  <c r="G14" i="170"/>
  <c r="F26" i="167"/>
  <c r="D26" i="167"/>
  <c r="C26" i="167"/>
  <c r="G13" i="170"/>
  <c r="F25" i="167"/>
  <c r="D25" i="167"/>
  <c r="C25" i="167"/>
  <c r="G16" i="171"/>
  <c r="F24" i="167"/>
  <c r="D24" i="167"/>
  <c r="C24" i="167"/>
  <c r="F23" i="167"/>
  <c r="D23" i="167"/>
  <c r="C23" i="167"/>
  <c r="G14" i="171"/>
  <c r="F22" i="167"/>
  <c r="D22" i="167"/>
  <c r="C22" i="167"/>
  <c r="F21" i="167"/>
  <c r="D21" i="167"/>
  <c r="C21" i="167"/>
  <c r="G12" i="170"/>
  <c r="G3" i="170" s="1"/>
  <c r="G4" i="170" s="1"/>
  <c r="F20" i="167"/>
  <c r="D20" i="167"/>
  <c r="C20" i="167"/>
  <c r="G11" i="170"/>
  <c r="F19" i="167"/>
  <c r="D19" i="167"/>
  <c r="C19" i="167"/>
  <c r="G12" i="171"/>
  <c r="G3" i="171" s="1"/>
  <c r="G4" i="171" s="1"/>
  <c r="F18" i="167"/>
  <c r="D18" i="167"/>
  <c r="C18" i="167"/>
  <c r="F17" i="167"/>
  <c r="D17" i="167"/>
  <c r="C17" i="167"/>
  <c r="G11" i="171"/>
  <c r="F16" i="167"/>
  <c r="D16" i="167"/>
  <c r="C16" i="167"/>
  <c r="G10" i="171"/>
  <c r="F15" i="167"/>
  <c r="D15" i="167"/>
  <c r="C15" i="167"/>
  <c r="G10" i="170"/>
  <c r="F14" i="167"/>
  <c r="D14" i="167"/>
  <c r="C14" i="167"/>
  <c r="F13" i="167"/>
  <c r="D13" i="167"/>
  <c r="C13" i="167"/>
  <c r="G3" i="167"/>
  <c r="G4" i="167" s="1"/>
  <c r="F12" i="167"/>
  <c r="D12" i="167"/>
  <c r="C12" i="167"/>
  <c r="G5" i="167"/>
  <c r="B4" i="167"/>
  <c r="J34" i="166"/>
  <c r="I34" i="166"/>
  <c r="J33" i="166"/>
  <c r="I33" i="166"/>
  <c r="J32" i="166"/>
  <c r="I32" i="166"/>
  <c r="J31" i="166"/>
  <c r="I31" i="166"/>
  <c r="J30" i="166"/>
  <c r="I30" i="166"/>
  <c r="J29" i="166"/>
  <c r="I29" i="166"/>
  <c r="J28" i="166"/>
  <c r="I28" i="166"/>
  <c r="J27" i="166"/>
  <c r="I27" i="166"/>
  <c r="J26" i="166"/>
  <c r="I26" i="166"/>
  <c r="J25" i="166"/>
  <c r="I25" i="166"/>
  <c r="J24" i="166"/>
  <c r="I24" i="166"/>
  <c r="J23" i="166"/>
  <c r="I23" i="166"/>
  <c r="J22" i="166"/>
  <c r="I22" i="166"/>
  <c r="J21" i="166"/>
  <c r="I21" i="166"/>
  <c r="J20" i="166"/>
  <c r="I20" i="166"/>
  <c r="J19" i="166"/>
  <c r="I19" i="166"/>
  <c r="J18" i="166"/>
  <c r="I18" i="166"/>
  <c r="J17" i="166"/>
  <c r="I17" i="166"/>
  <c r="J16" i="166"/>
  <c r="I16" i="166"/>
  <c r="J15" i="166"/>
  <c r="I15" i="166"/>
  <c r="J14" i="166"/>
  <c r="I14" i="166"/>
  <c r="J13" i="166"/>
  <c r="I13" i="166"/>
  <c r="J12" i="166"/>
  <c r="I12" i="166"/>
  <c r="J11" i="166"/>
  <c r="I11" i="166"/>
  <c r="J10" i="166"/>
  <c r="I10" i="166"/>
  <c r="J9" i="166"/>
  <c r="I9" i="166"/>
  <c r="G5" i="166"/>
  <c r="G3" i="166"/>
  <c r="G4" i="166" s="1"/>
  <c r="J12" i="165"/>
  <c r="I12" i="165"/>
  <c r="J11" i="165"/>
  <c r="I11" i="165"/>
  <c r="J10" i="165"/>
  <c r="I10" i="165"/>
  <c r="J9" i="165"/>
  <c r="I9" i="165"/>
  <c r="G5" i="165"/>
  <c r="G3" i="165"/>
  <c r="G4" i="165" s="1"/>
  <c r="G5" i="164"/>
  <c r="G3" i="164"/>
  <c r="G4" i="164" s="1"/>
  <c r="C9" i="159"/>
  <c r="C10" i="159"/>
  <c r="C11" i="159"/>
  <c r="C12" i="159"/>
  <c r="I20" i="161"/>
  <c r="J20" i="161"/>
  <c r="I21" i="161"/>
  <c r="J21" i="161"/>
  <c r="I22" i="161"/>
  <c r="J22" i="161"/>
  <c r="I23" i="161"/>
  <c r="J23" i="161"/>
  <c r="I24" i="161"/>
  <c r="J24" i="161"/>
  <c r="I25" i="161"/>
  <c r="J25" i="161"/>
  <c r="I26" i="161"/>
  <c r="J26" i="161"/>
  <c r="I27" i="161"/>
  <c r="J27" i="161"/>
  <c r="I28" i="161"/>
  <c r="J28" i="161"/>
  <c r="J19" i="161"/>
  <c r="I19" i="161"/>
  <c r="F19" i="161"/>
  <c r="D19" i="161"/>
  <c r="C19" i="161"/>
  <c r="J18" i="161"/>
  <c r="I18" i="161"/>
  <c r="F18" i="161"/>
  <c r="D18" i="161"/>
  <c r="C18" i="161"/>
  <c r="J17" i="161"/>
  <c r="I17" i="161"/>
  <c r="F17" i="161"/>
  <c r="D17" i="161"/>
  <c r="C17" i="161"/>
  <c r="J16" i="161"/>
  <c r="I16" i="161"/>
  <c r="F16" i="161"/>
  <c r="D16" i="161"/>
  <c r="C16" i="161"/>
  <c r="J15" i="161"/>
  <c r="I15" i="161"/>
  <c r="F15" i="161"/>
  <c r="D15" i="161"/>
  <c r="C15" i="161"/>
  <c r="J14" i="161"/>
  <c r="I14" i="161"/>
  <c r="F14" i="161"/>
  <c r="D14" i="161"/>
  <c r="C14" i="161"/>
  <c r="J13" i="161"/>
  <c r="I13" i="161"/>
  <c r="F13" i="161"/>
  <c r="D13" i="161"/>
  <c r="C13" i="161"/>
  <c r="J12" i="161"/>
  <c r="I12" i="161"/>
  <c r="F12" i="161"/>
  <c r="D12" i="161"/>
  <c r="C12" i="161"/>
  <c r="J11" i="161"/>
  <c r="I11" i="161"/>
  <c r="F11" i="161"/>
  <c r="D11" i="161"/>
  <c r="C11" i="161"/>
  <c r="J10" i="161"/>
  <c r="I10" i="161"/>
  <c r="F10" i="161"/>
  <c r="D10" i="161"/>
  <c r="C10" i="161"/>
  <c r="J9" i="161"/>
  <c r="I9" i="161"/>
  <c r="F9" i="161"/>
  <c r="D9" i="161"/>
  <c r="C9" i="161"/>
  <c r="G5" i="161"/>
  <c r="I14" i="160"/>
  <c r="J14" i="160"/>
  <c r="I15" i="160"/>
  <c r="J15" i="160"/>
  <c r="I16" i="160"/>
  <c r="J16" i="160"/>
  <c r="I17" i="160"/>
  <c r="J17" i="160"/>
  <c r="J13" i="160"/>
  <c r="I13" i="160"/>
  <c r="F13" i="160"/>
  <c r="D13" i="160"/>
  <c r="C13" i="160"/>
  <c r="J12" i="160"/>
  <c r="I12" i="160"/>
  <c r="F12" i="160"/>
  <c r="D12" i="160"/>
  <c r="C12" i="160"/>
  <c r="J11" i="160"/>
  <c r="I11" i="160"/>
  <c r="F11" i="160"/>
  <c r="D11" i="160"/>
  <c r="C11" i="160"/>
  <c r="J10" i="160"/>
  <c r="I10" i="160"/>
  <c r="F10" i="160"/>
  <c r="D10" i="160"/>
  <c r="C10" i="160"/>
  <c r="J9" i="160"/>
  <c r="I9" i="160"/>
  <c r="F9" i="160"/>
  <c r="D9" i="160"/>
  <c r="C9" i="160"/>
  <c r="G5" i="160"/>
  <c r="J13" i="157"/>
  <c r="I13" i="157"/>
  <c r="F13" i="157"/>
  <c r="D13" i="157"/>
  <c r="C13" i="157"/>
  <c r="J12" i="157"/>
  <c r="I12" i="157"/>
  <c r="F12" i="157"/>
  <c r="D12" i="157"/>
  <c r="C12" i="157"/>
  <c r="J11" i="157"/>
  <c r="I11" i="157"/>
  <c r="F11" i="157"/>
  <c r="D11" i="157"/>
  <c r="C11" i="157"/>
  <c r="J10" i="157"/>
  <c r="I10" i="157"/>
  <c r="F10" i="157"/>
  <c r="D10" i="157"/>
  <c r="C10" i="157"/>
  <c r="J9" i="157"/>
  <c r="I9" i="157"/>
  <c r="F9" i="157"/>
  <c r="D9" i="157"/>
  <c r="C9" i="157"/>
  <c r="G5" i="157"/>
  <c r="G5" i="159"/>
  <c r="I10" i="159"/>
  <c r="J10" i="159"/>
  <c r="I11" i="159"/>
  <c r="J11" i="159"/>
  <c r="I12" i="159"/>
  <c r="J12" i="159"/>
  <c r="J9" i="159"/>
  <c r="I9" i="159"/>
  <c r="G10" i="160"/>
  <c r="G13" i="161"/>
  <c r="G16" i="161"/>
  <c r="G17" i="161"/>
  <c r="G10" i="157"/>
  <c r="G18" i="161"/>
  <c r="G19" i="161"/>
  <c r="G12" i="157"/>
  <c r="I23" i="156"/>
  <c r="J23" i="156"/>
  <c r="I18" i="156"/>
  <c r="J18" i="156"/>
  <c r="I19" i="156"/>
  <c r="J19" i="156"/>
  <c r="I12" i="156"/>
  <c r="J12" i="156"/>
  <c r="I20" i="156"/>
  <c r="J20" i="156"/>
  <c r="I25" i="156"/>
  <c r="J25" i="156"/>
  <c r="I21" i="156"/>
  <c r="J21" i="156"/>
  <c r="I24" i="156"/>
  <c r="J24" i="156"/>
  <c r="I22" i="156"/>
  <c r="J22" i="156"/>
  <c r="I26" i="156"/>
  <c r="J26" i="156"/>
  <c r="I27" i="156"/>
  <c r="J27" i="156"/>
  <c r="I32" i="156"/>
  <c r="J32" i="156"/>
  <c r="I30" i="156"/>
  <c r="J30" i="156"/>
  <c r="I44" i="156"/>
  <c r="J44" i="156"/>
  <c r="I46" i="156"/>
  <c r="J46" i="156"/>
  <c r="I33" i="156"/>
  <c r="J33" i="156"/>
  <c r="I29" i="156"/>
  <c r="J29" i="156"/>
  <c r="I28" i="156"/>
  <c r="J28" i="156"/>
  <c r="I31" i="156"/>
  <c r="J31" i="156"/>
  <c r="I35" i="156"/>
  <c r="J35" i="156"/>
  <c r="I34" i="156"/>
  <c r="J34" i="156"/>
  <c r="I38" i="156"/>
  <c r="J38" i="156"/>
  <c r="I41" i="156"/>
  <c r="J41" i="156"/>
  <c r="I13" i="156"/>
  <c r="J13" i="156"/>
  <c r="I36" i="156"/>
  <c r="J36" i="156"/>
  <c r="I39" i="156"/>
  <c r="J39" i="156"/>
  <c r="I37" i="156"/>
  <c r="J37" i="156"/>
  <c r="I40" i="156"/>
  <c r="J40" i="156"/>
  <c r="I14" i="156"/>
  <c r="J14" i="156"/>
  <c r="I15" i="156"/>
  <c r="J15" i="156"/>
  <c r="I45" i="156"/>
  <c r="J45" i="156"/>
  <c r="I42" i="156"/>
  <c r="J42" i="156"/>
  <c r="I43" i="156"/>
  <c r="J43" i="156"/>
  <c r="I16" i="156"/>
  <c r="J16" i="156"/>
  <c r="I47" i="156"/>
  <c r="J47" i="156"/>
  <c r="I48" i="156"/>
  <c r="J48" i="156"/>
  <c r="I49" i="156"/>
  <c r="J49" i="156"/>
  <c r="I50" i="156"/>
  <c r="J50" i="156"/>
  <c r="J17" i="156"/>
  <c r="I17" i="156"/>
  <c r="E5" i="154"/>
  <c r="E5" i="153"/>
  <c r="E5" i="152"/>
  <c r="E5" i="151"/>
  <c r="G5" i="156"/>
  <c r="G9" i="161" l="1"/>
  <c r="G13" i="159"/>
  <c r="G12" i="160"/>
  <c r="G9" i="170"/>
  <c r="G9" i="160"/>
  <c r="G3" i="161"/>
  <c r="G4" i="161" s="1"/>
  <c r="G3" i="160"/>
  <c r="G4" i="160" s="1"/>
  <c r="G3" i="157"/>
  <c r="G4" i="157" s="1"/>
  <c r="E5" i="18"/>
  <c r="E5" i="9"/>
  <c r="I6" i="148"/>
  <c r="I5" i="148"/>
  <c r="I4" i="148"/>
  <c r="I3" i="148"/>
  <c r="C13" i="52"/>
  <c r="D13" i="52"/>
  <c r="F13" i="52"/>
  <c r="G13" i="52"/>
  <c r="I7" i="148" l="1"/>
  <c r="G28" i="161" l="1"/>
  <c r="F28" i="161"/>
  <c r="D28" i="161"/>
  <c r="C28" i="161"/>
  <c r="G27" i="161"/>
  <c r="F27" i="161"/>
  <c r="D27" i="161"/>
  <c r="C27" i="161"/>
  <c r="G26" i="161"/>
  <c r="F26" i="161"/>
  <c r="D26" i="161"/>
  <c r="C26" i="161"/>
  <c r="G25" i="161"/>
  <c r="F25" i="161"/>
  <c r="D25" i="161"/>
  <c r="C25" i="161"/>
  <c r="G24" i="161"/>
  <c r="F24" i="161"/>
  <c r="D24" i="161"/>
  <c r="C24" i="161"/>
  <c r="G23" i="161"/>
  <c r="F23" i="161"/>
  <c r="D23" i="161"/>
  <c r="C23" i="161"/>
  <c r="G22" i="161"/>
  <c r="F22" i="161"/>
  <c r="D22" i="161"/>
  <c r="C22" i="161"/>
  <c r="G21" i="161"/>
  <c r="F21" i="161"/>
  <c r="D21" i="161"/>
  <c r="C21" i="161"/>
  <c r="G20" i="161"/>
  <c r="F20" i="161"/>
  <c r="D20" i="161"/>
  <c r="C20" i="161"/>
  <c r="G17" i="160"/>
  <c r="F17" i="160"/>
  <c r="D17" i="160"/>
  <c r="C17" i="160"/>
  <c r="G16" i="160"/>
  <c r="F16" i="160"/>
  <c r="D16" i="160"/>
  <c r="C16" i="160"/>
  <c r="G15" i="160"/>
  <c r="F15" i="160"/>
  <c r="D15" i="160"/>
  <c r="C15" i="160"/>
  <c r="G14" i="160"/>
  <c r="F14" i="160"/>
  <c r="D14" i="160"/>
  <c r="C14" i="160"/>
  <c r="G10" i="159"/>
  <c r="G11" i="159"/>
  <c r="G12" i="159"/>
  <c r="G3" i="159" s="1"/>
  <c r="G4" i="159" s="1"/>
  <c r="G9" i="159"/>
  <c r="G28" i="154"/>
  <c r="F28" i="154"/>
  <c r="E28" i="154"/>
  <c r="D28" i="154"/>
  <c r="C28" i="154"/>
  <c r="G27" i="154"/>
  <c r="F27" i="154"/>
  <c r="E27" i="154"/>
  <c r="D27" i="154"/>
  <c r="C27" i="154"/>
  <c r="G26" i="154"/>
  <c r="F26" i="154"/>
  <c r="E26" i="154"/>
  <c r="D26" i="154"/>
  <c r="C26" i="154"/>
  <c r="G25" i="154"/>
  <c r="F25" i="154"/>
  <c r="E25" i="154"/>
  <c r="D25" i="154"/>
  <c r="C25" i="154"/>
  <c r="G24" i="154"/>
  <c r="F24" i="154"/>
  <c r="E24" i="154"/>
  <c r="D24" i="154"/>
  <c r="C24" i="154"/>
  <c r="G23" i="154"/>
  <c r="F23" i="154"/>
  <c r="E23" i="154"/>
  <c r="D23" i="154"/>
  <c r="C23" i="154"/>
  <c r="G22" i="154"/>
  <c r="F22" i="154"/>
  <c r="E22" i="154"/>
  <c r="D22" i="154"/>
  <c r="C22" i="154"/>
  <c r="G21" i="154"/>
  <c r="F21" i="154"/>
  <c r="E21" i="154"/>
  <c r="D21" i="154"/>
  <c r="C21" i="154"/>
  <c r="G20" i="154"/>
  <c r="F20" i="154"/>
  <c r="E20" i="154"/>
  <c r="D20" i="154"/>
  <c r="C20" i="154"/>
  <c r="G19" i="154"/>
  <c r="F19" i="154"/>
  <c r="E19" i="154"/>
  <c r="D19" i="154"/>
  <c r="C19" i="154"/>
  <c r="G18" i="154"/>
  <c r="F18" i="154"/>
  <c r="E18" i="154"/>
  <c r="D18" i="154"/>
  <c r="C18" i="154"/>
  <c r="G17" i="154"/>
  <c r="F17" i="154"/>
  <c r="E17" i="154"/>
  <c r="D17" i="154"/>
  <c r="C17" i="154"/>
  <c r="G16" i="154"/>
  <c r="F16" i="154"/>
  <c r="E16" i="154"/>
  <c r="D16" i="154"/>
  <c r="C16" i="154"/>
  <c r="G15" i="154"/>
  <c r="F15" i="154"/>
  <c r="E15" i="154"/>
  <c r="D15" i="154"/>
  <c r="C15" i="154"/>
  <c r="G14" i="154"/>
  <c r="F14" i="154"/>
  <c r="E14" i="154"/>
  <c r="D14" i="154"/>
  <c r="C14" i="154"/>
  <c r="G13" i="154"/>
  <c r="F13" i="154"/>
  <c r="E13" i="154"/>
  <c r="D13" i="154"/>
  <c r="C13" i="154"/>
  <c r="G12" i="154"/>
  <c r="F12" i="154"/>
  <c r="E12" i="154"/>
  <c r="D12" i="154"/>
  <c r="C12" i="154"/>
  <c r="G11" i="154"/>
  <c r="F11" i="154"/>
  <c r="E11" i="154"/>
  <c r="D11" i="154"/>
  <c r="C11" i="154"/>
  <c r="G10" i="154"/>
  <c r="F10" i="154"/>
  <c r="E10" i="154"/>
  <c r="D10" i="154"/>
  <c r="C10" i="154"/>
  <c r="G9" i="154"/>
  <c r="F9" i="154"/>
  <c r="E9" i="154"/>
  <c r="D9" i="154"/>
  <c r="C9" i="154"/>
  <c r="G17" i="153"/>
  <c r="F17" i="153"/>
  <c r="D17" i="153"/>
  <c r="C17" i="153"/>
  <c r="G16" i="153"/>
  <c r="F16" i="153"/>
  <c r="D16" i="153"/>
  <c r="C16" i="153"/>
  <c r="G15" i="153"/>
  <c r="F15" i="153"/>
  <c r="D15" i="153"/>
  <c r="C15" i="153"/>
  <c r="G14" i="153"/>
  <c r="F14" i="153"/>
  <c r="D14" i="153"/>
  <c r="C14" i="153"/>
  <c r="G13" i="153"/>
  <c r="F13" i="153"/>
  <c r="D13" i="153"/>
  <c r="C13" i="153"/>
  <c r="G12" i="153"/>
  <c r="F12" i="153"/>
  <c r="D12" i="153"/>
  <c r="C12" i="153"/>
  <c r="G11" i="153"/>
  <c r="F11" i="153"/>
  <c r="D11" i="153"/>
  <c r="C11" i="153"/>
  <c r="G10" i="153"/>
  <c r="F10" i="153"/>
  <c r="D10" i="153"/>
  <c r="C10" i="153"/>
  <c r="G9" i="153"/>
  <c r="F9" i="153"/>
  <c r="D9" i="153"/>
  <c r="C9" i="153"/>
  <c r="G13" i="152"/>
  <c r="F13" i="152"/>
  <c r="D13" i="152"/>
  <c r="C13" i="152"/>
  <c r="G12" i="152"/>
  <c r="F12" i="152"/>
  <c r="D12" i="152"/>
  <c r="C12" i="152"/>
  <c r="G11" i="152"/>
  <c r="F11" i="152"/>
  <c r="D11" i="152"/>
  <c r="C11" i="152"/>
  <c r="G10" i="152"/>
  <c r="F10" i="152"/>
  <c r="D10" i="152"/>
  <c r="C10" i="152"/>
  <c r="G9" i="152"/>
  <c r="F9" i="152"/>
  <c r="D9" i="152"/>
  <c r="C9" i="152"/>
  <c r="G10" i="151"/>
  <c r="G11" i="151"/>
  <c r="G12" i="151"/>
  <c r="G13" i="151"/>
  <c r="G9" i="151"/>
  <c r="G28" i="149"/>
  <c r="F28" i="149"/>
  <c r="E28" i="149"/>
  <c r="D28" i="149"/>
  <c r="C28" i="149"/>
  <c r="G27" i="149"/>
  <c r="F27" i="149"/>
  <c r="E27" i="149"/>
  <c r="D27" i="149"/>
  <c r="C27" i="149"/>
  <c r="G26" i="149"/>
  <c r="F26" i="149"/>
  <c r="E26" i="149"/>
  <c r="D26" i="149"/>
  <c r="C26" i="149"/>
  <c r="G25" i="149"/>
  <c r="F25" i="149"/>
  <c r="E25" i="149"/>
  <c r="D25" i="149"/>
  <c r="C25" i="149"/>
  <c r="G24" i="149"/>
  <c r="F24" i="149"/>
  <c r="E24" i="149"/>
  <c r="D24" i="149"/>
  <c r="C24" i="149"/>
  <c r="G23" i="149"/>
  <c r="F23" i="149"/>
  <c r="E23" i="149"/>
  <c r="D23" i="149"/>
  <c r="C23" i="149"/>
  <c r="G22" i="149"/>
  <c r="F22" i="149"/>
  <c r="E22" i="149"/>
  <c r="D22" i="149"/>
  <c r="C22" i="149"/>
  <c r="G21" i="149"/>
  <c r="F21" i="149"/>
  <c r="E21" i="149"/>
  <c r="D21" i="149"/>
  <c r="C21" i="149"/>
  <c r="G20" i="149"/>
  <c r="F20" i="149"/>
  <c r="E20" i="149"/>
  <c r="D20" i="149"/>
  <c r="C20" i="149"/>
  <c r="G19" i="149"/>
  <c r="F19" i="149"/>
  <c r="E19" i="149"/>
  <c r="D19" i="149"/>
  <c r="C19" i="149"/>
  <c r="G18" i="149"/>
  <c r="F18" i="149"/>
  <c r="E18" i="149"/>
  <c r="D18" i="149"/>
  <c r="C18" i="149"/>
  <c r="G17" i="149"/>
  <c r="F17" i="149"/>
  <c r="E17" i="149"/>
  <c r="D17" i="149"/>
  <c r="C17" i="149"/>
  <c r="G16" i="149"/>
  <c r="F16" i="149"/>
  <c r="E16" i="149"/>
  <c r="D16" i="149"/>
  <c r="C16" i="149"/>
  <c r="G15" i="149"/>
  <c r="F15" i="149"/>
  <c r="E15" i="149"/>
  <c r="D15" i="149"/>
  <c r="C15" i="149"/>
  <c r="G14" i="149"/>
  <c r="F14" i="149"/>
  <c r="E14" i="149"/>
  <c r="D14" i="149"/>
  <c r="C14" i="149"/>
  <c r="G13" i="149"/>
  <c r="F13" i="149"/>
  <c r="E13" i="149"/>
  <c r="D13" i="149"/>
  <c r="C13" i="149"/>
  <c r="G12" i="149"/>
  <c r="F12" i="149"/>
  <c r="E12" i="149"/>
  <c r="D12" i="149"/>
  <c r="C12" i="149"/>
  <c r="G11" i="149"/>
  <c r="F11" i="149"/>
  <c r="E11" i="149"/>
  <c r="D11" i="149"/>
  <c r="C11" i="149"/>
  <c r="G10" i="149"/>
  <c r="F10" i="149"/>
  <c r="E10" i="149"/>
  <c r="D10" i="149"/>
  <c r="C10" i="149"/>
  <c r="G9" i="149"/>
  <c r="F9" i="149"/>
  <c r="E9" i="149"/>
  <c r="D9" i="149"/>
  <c r="C9" i="149"/>
  <c r="G17" i="53"/>
  <c r="F17" i="53"/>
  <c r="E17" i="53"/>
  <c r="D17" i="53"/>
  <c r="C17" i="53"/>
  <c r="G16" i="53"/>
  <c r="F16" i="53"/>
  <c r="E16" i="53"/>
  <c r="D16" i="53"/>
  <c r="C16" i="53"/>
  <c r="G15" i="53"/>
  <c r="F15" i="53"/>
  <c r="E15" i="53"/>
  <c r="D15" i="53"/>
  <c r="C15" i="53"/>
  <c r="G14" i="53"/>
  <c r="F14" i="53"/>
  <c r="E14" i="53"/>
  <c r="D14" i="53"/>
  <c r="C14" i="53"/>
  <c r="G13" i="53"/>
  <c r="F13" i="53"/>
  <c r="E13" i="53"/>
  <c r="D13" i="53"/>
  <c r="C13" i="53"/>
  <c r="G12" i="53"/>
  <c r="F12" i="53"/>
  <c r="E12" i="53"/>
  <c r="D12" i="53"/>
  <c r="C12" i="53"/>
  <c r="G11" i="53"/>
  <c r="F11" i="53"/>
  <c r="E11" i="53"/>
  <c r="D11" i="53"/>
  <c r="C11" i="53"/>
  <c r="G10" i="53"/>
  <c r="F10" i="53"/>
  <c r="E10" i="53"/>
  <c r="D10" i="53"/>
  <c r="C10" i="53"/>
  <c r="G9" i="53"/>
  <c r="F9" i="53"/>
  <c r="E9" i="53"/>
  <c r="D9" i="53"/>
  <c r="C9" i="53"/>
  <c r="G12" i="52"/>
  <c r="F12" i="52"/>
  <c r="D12" i="52"/>
  <c r="C12" i="52"/>
  <c r="G11" i="52"/>
  <c r="F11" i="52"/>
  <c r="D11" i="52"/>
  <c r="C11" i="52"/>
  <c r="G10" i="52"/>
  <c r="F10" i="52"/>
  <c r="D10" i="52"/>
  <c r="C10" i="52"/>
  <c r="G9" i="52"/>
  <c r="F9" i="52"/>
  <c r="D9" i="52"/>
  <c r="C9" i="52"/>
  <c r="G10" i="18"/>
  <c r="G11" i="18"/>
  <c r="G12" i="18"/>
  <c r="G13" i="18"/>
  <c r="G9" i="18"/>
  <c r="B5" i="148"/>
  <c r="F12" i="159"/>
  <c r="D12" i="159"/>
  <c r="F11" i="159"/>
  <c r="D11" i="159"/>
  <c r="F10" i="159"/>
  <c r="D10" i="159"/>
  <c r="F9" i="159"/>
  <c r="D9" i="159"/>
  <c r="F50" i="156"/>
  <c r="D50" i="156"/>
  <c r="C50" i="156"/>
  <c r="F49" i="156"/>
  <c r="D49" i="156"/>
  <c r="C49" i="156"/>
  <c r="F48" i="156"/>
  <c r="D48" i="156"/>
  <c r="C48" i="156"/>
  <c r="F47" i="156"/>
  <c r="D47" i="156"/>
  <c r="C47" i="156"/>
  <c r="F16" i="156"/>
  <c r="D16" i="156"/>
  <c r="C16" i="156"/>
  <c r="F43" i="156"/>
  <c r="D43" i="156"/>
  <c r="C43" i="156"/>
  <c r="F42" i="156"/>
  <c r="D42" i="156"/>
  <c r="C42" i="156"/>
  <c r="F45" i="156"/>
  <c r="D45" i="156"/>
  <c r="C45" i="156"/>
  <c r="F15" i="156"/>
  <c r="D15" i="156"/>
  <c r="C15" i="156"/>
  <c r="F14" i="156"/>
  <c r="D14" i="156"/>
  <c r="C14" i="156"/>
  <c r="F40" i="156"/>
  <c r="D40" i="156"/>
  <c r="C40" i="156"/>
  <c r="F37" i="156"/>
  <c r="D37" i="156"/>
  <c r="C37" i="156"/>
  <c r="F39" i="156"/>
  <c r="D39" i="156"/>
  <c r="C39" i="156"/>
  <c r="F36" i="156"/>
  <c r="D36" i="156"/>
  <c r="C36" i="156"/>
  <c r="F13" i="156"/>
  <c r="D13" i="156"/>
  <c r="C13" i="156"/>
  <c r="F41" i="156"/>
  <c r="D41" i="156"/>
  <c r="C41" i="156"/>
  <c r="F38" i="156"/>
  <c r="D38" i="156"/>
  <c r="C38" i="156"/>
  <c r="F34" i="156"/>
  <c r="D34" i="156"/>
  <c r="C34" i="156"/>
  <c r="F35" i="156"/>
  <c r="D35" i="156"/>
  <c r="C35" i="156"/>
  <c r="F31" i="156"/>
  <c r="D31" i="156"/>
  <c r="C31" i="156"/>
  <c r="F28" i="156"/>
  <c r="D28" i="156"/>
  <c r="C28" i="156"/>
  <c r="F29" i="156"/>
  <c r="D29" i="156"/>
  <c r="C29" i="156"/>
  <c r="F33" i="156"/>
  <c r="D33" i="156"/>
  <c r="C33" i="156"/>
  <c r="F46" i="156"/>
  <c r="D46" i="156"/>
  <c r="C46" i="156"/>
  <c r="F44" i="156"/>
  <c r="D44" i="156"/>
  <c r="C44" i="156"/>
  <c r="F30" i="156"/>
  <c r="D30" i="156"/>
  <c r="C30" i="156"/>
  <c r="F32" i="156"/>
  <c r="D32" i="156"/>
  <c r="C32" i="156"/>
  <c r="F27" i="156"/>
  <c r="D27" i="156"/>
  <c r="C27" i="156"/>
  <c r="F26" i="156"/>
  <c r="D26" i="156"/>
  <c r="C26" i="156"/>
  <c r="F22" i="156"/>
  <c r="D22" i="156"/>
  <c r="C22" i="156"/>
  <c r="F24" i="156"/>
  <c r="D24" i="156"/>
  <c r="C24" i="156"/>
  <c r="F21" i="156"/>
  <c r="D21" i="156"/>
  <c r="C21" i="156"/>
  <c r="F25" i="156"/>
  <c r="D25" i="156"/>
  <c r="C25" i="156"/>
  <c r="F20" i="156"/>
  <c r="D20" i="156"/>
  <c r="C20" i="156"/>
  <c r="F12" i="156"/>
  <c r="D12" i="156"/>
  <c r="C12" i="156"/>
  <c r="F19" i="156"/>
  <c r="D19" i="156"/>
  <c r="C19" i="156"/>
  <c r="F18" i="156"/>
  <c r="D18" i="156"/>
  <c r="C18" i="156"/>
  <c r="F23" i="156"/>
  <c r="D23" i="156"/>
  <c r="C23" i="156"/>
  <c r="F17" i="156"/>
  <c r="D17" i="156"/>
  <c r="C17" i="156"/>
  <c r="F13" i="151"/>
  <c r="D13" i="151"/>
  <c r="C13" i="151"/>
  <c r="F12" i="151"/>
  <c r="D12" i="151"/>
  <c r="C12" i="151"/>
  <c r="F11" i="151"/>
  <c r="D11" i="151"/>
  <c r="C11" i="151"/>
  <c r="F10" i="151"/>
  <c r="D10" i="151"/>
  <c r="C10" i="151"/>
  <c r="F9" i="151"/>
  <c r="D9" i="151"/>
  <c r="C9" i="151"/>
  <c r="F50" i="150"/>
  <c r="D50" i="150"/>
  <c r="C50" i="150"/>
  <c r="F49" i="150"/>
  <c r="D49" i="150"/>
  <c r="C49" i="150"/>
  <c r="F48" i="150"/>
  <c r="D48" i="150"/>
  <c r="C48" i="150"/>
  <c r="F47" i="150"/>
  <c r="D47" i="150"/>
  <c r="C47" i="150"/>
  <c r="F46" i="150"/>
  <c r="D46" i="150"/>
  <c r="C46" i="150"/>
  <c r="F45" i="150"/>
  <c r="D45" i="150"/>
  <c r="C45" i="150"/>
  <c r="F44" i="150"/>
  <c r="D44" i="150"/>
  <c r="C44" i="150"/>
  <c r="F43" i="150"/>
  <c r="D43" i="150"/>
  <c r="C43" i="150"/>
  <c r="F42" i="150"/>
  <c r="D42" i="150"/>
  <c r="C42" i="150"/>
  <c r="F41" i="150"/>
  <c r="D41" i="150"/>
  <c r="C41" i="150"/>
  <c r="F40" i="150"/>
  <c r="D40" i="150"/>
  <c r="C40" i="150"/>
  <c r="F39" i="150"/>
  <c r="D39" i="150"/>
  <c r="C39" i="150"/>
  <c r="F38" i="150"/>
  <c r="D38" i="150"/>
  <c r="C38" i="150"/>
  <c r="F37" i="150"/>
  <c r="D37" i="150"/>
  <c r="C37" i="150"/>
  <c r="F36" i="150"/>
  <c r="D36" i="150"/>
  <c r="C36" i="150"/>
  <c r="F35" i="150"/>
  <c r="D35" i="150"/>
  <c r="C35" i="150"/>
  <c r="F34" i="150"/>
  <c r="D34" i="150"/>
  <c r="C34" i="150"/>
  <c r="F33" i="150"/>
  <c r="D33" i="150"/>
  <c r="C33" i="150"/>
  <c r="F32" i="150"/>
  <c r="D32" i="150"/>
  <c r="C32" i="150"/>
  <c r="F31" i="150"/>
  <c r="D31" i="150"/>
  <c r="C31" i="150"/>
  <c r="F30" i="150"/>
  <c r="D30" i="150"/>
  <c r="C30" i="150"/>
  <c r="F29" i="150"/>
  <c r="D29" i="150"/>
  <c r="C29" i="150"/>
  <c r="F28" i="150"/>
  <c r="D28" i="150"/>
  <c r="C28" i="150"/>
  <c r="F27" i="150"/>
  <c r="D27" i="150"/>
  <c r="C27" i="150"/>
  <c r="F26" i="150"/>
  <c r="D26" i="150"/>
  <c r="C26" i="150"/>
  <c r="F25" i="150"/>
  <c r="D25" i="150"/>
  <c r="C25" i="150"/>
  <c r="F24" i="150"/>
  <c r="D24" i="150"/>
  <c r="C24" i="150"/>
  <c r="F23" i="150"/>
  <c r="D23" i="150"/>
  <c r="C23" i="150"/>
  <c r="F22" i="150"/>
  <c r="D22" i="150"/>
  <c r="C22" i="150"/>
  <c r="F21" i="150"/>
  <c r="D21" i="150"/>
  <c r="C21" i="150"/>
  <c r="F20" i="150"/>
  <c r="D20" i="150"/>
  <c r="C20" i="150"/>
  <c r="F19" i="150"/>
  <c r="D19" i="150"/>
  <c r="C19" i="150"/>
  <c r="F18" i="150"/>
  <c r="D18" i="150"/>
  <c r="C18" i="150"/>
  <c r="F17" i="150"/>
  <c r="D17" i="150"/>
  <c r="C17" i="150"/>
  <c r="F16" i="150"/>
  <c r="D16" i="150"/>
  <c r="C16" i="150"/>
  <c r="F15" i="150"/>
  <c r="D15" i="150"/>
  <c r="C15" i="150"/>
  <c r="F14" i="150"/>
  <c r="D14" i="150"/>
  <c r="C14" i="150"/>
  <c r="F13" i="150"/>
  <c r="D13" i="150"/>
  <c r="C13" i="150"/>
  <c r="F12" i="150"/>
  <c r="D12" i="150"/>
  <c r="C12" i="150"/>
  <c r="C10" i="18"/>
  <c r="D10" i="18"/>
  <c r="F10" i="18"/>
  <c r="C11" i="18"/>
  <c r="D11" i="18"/>
  <c r="F11" i="18"/>
  <c r="C12" i="18"/>
  <c r="D12" i="18"/>
  <c r="F12" i="18"/>
  <c r="C13" i="18"/>
  <c r="D13" i="18"/>
  <c r="F13" i="18"/>
  <c r="F9" i="18"/>
  <c r="D9" i="18"/>
  <c r="C9" i="18"/>
  <c r="C13" i="9"/>
  <c r="D13" i="9"/>
  <c r="F13" i="9"/>
  <c r="C14" i="9"/>
  <c r="D14" i="9"/>
  <c r="F14" i="9"/>
  <c r="C15" i="9"/>
  <c r="D15" i="9"/>
  <c r="F15" i="9"/>
  <c r="C16" i="9"/>
  <c r="D16" i="9"/>
  <c r="F16" i="9"/>
  <c r="C17" i="9"/>
  <c r="D17" i="9"/>
  <c r="F17" i="9"/>
  <c r="C18" i="9"/>
  <c r="D18" i="9"/>
  <c r="F18" i="9"/>
  <c r="C19" i="9"/>
  <c r="D19" i="9"/>
  <c r="F19" i="9"/>
  <c r="C20" i="9"/>
  <c r="D20" i="9"/>
  <c r="F20" i="9"/>
  <c r="C21" i="9"/>
  <c r="D21" i="9"/>
  <c r="F21" i="9"/>
  <c r="C22" i="9"/>
  <c r="D22" i="9"/>
  <c r="F22" i="9"/>
  <c r="C23" i="9"/>
  <c r="D23" i="9"/>
  <c r="F23" i="9"/>
  <c r="C24" i="9"/>
  <c r="D24" i="9"/>
  <c r="F24" i="9"/>
  <c r="C25" i="9"/>
  <c r="D25" i="9"/>
  <c r="F25" i="9"/>
  <c r="C26" i="9"/>
  <c r="D26" i="9"/>
  <c r="F26" i="9"/>
  <c r="C27" i="9"/>
  <c r="D27" i="9"/>
  <c r="F27" i="9"/>
  <c r="C28" i="9"/>
  <c r="D28" i="9"/>
  <c r="F28" i="9"/>
  <c r="C29" i="9"/>
  <c r="D29" i="9"/>
  <c r="F29" i="9"/>
  <c r="C30" i="9"/>
  <c r="D30" i="9"/>
  <c r="F30" i="9"/>
  <c r="C31" i="9"/>
  <c r="D31" i="9"/>
  <c r="F31" i="9"/>
  <c r="C32" i="9"/>
  <c r="D32" i="9"/>
  <c r="F32" i="9"/>
  <c r="C33" i="9"/>
  <c r="D33" i="9"/>
  <c r="F33" i="9"/>
  <c r="C34" i="9"/>
  <c r="D34" i="9"/>
  <c r="F34" i="9"/>
  <c r="C35" i="9"/>
  <c r="D35" i="9"/>
  <c r="F35" i="9"/>
  <c r="C36" i="9"/>
  <c r="D36" i="9"/>
  <c r="F36" i="9"/>
  <c r="C37" i="9"/>
  <c r="D37" i="9"/>
  <c r="F37" i="9"/>
  <c r="C38" i="9"/>
  <c r="D38" i="9"/>
  <c r="F38" i="9"/>
  <c r="C39" i="9"/>
  <c r="D39" i="9"/>
  <c r="F39" i="9"/>
  <c r="C40" i="9"/>
  <c r="D40" i="9"/>
  <c r="F40" i="9"/>
  <c r="C41" i="9"/>
  <c r="D41" i="9"/>
  <c r="F41" i="9"/>
  <c r="C42" i="9"/>
  <c r="D42" i="9"/>
  <c r="F42" i="9"/>
  <c r="C43" i="9"/>
  <c r="D43" i="9"/>
  <c r="F43" i="9"/>
  <c r="C44" i="9"/>
  <c r="D44" i="9"/>
  <c r="F44" i="9"/>
  <c r="C45" i="9"/>
  <c r="D45" i="9"/>
  <c r="F45" i="9"/>
  <c r="C46" i="9"/>
  <c r="D46" i="9"/>
  <c r="F46" i="9"/>
  <c r="C47" i="9"/>
  <c r="D47" i="9"/>
  <c r="F47" i="9"/>
  <c r="F12" i="9"/>
  <c r="D12" i="9"/>
  <c r="C12" i="9"/>
  <c r="B4" i="156" l="1"/>
  <c r="G3" i="156"/>
  <c r="E3" i="153"/>
  <c r="B4" i="150"/>
  <c r="E3" i="150"/>
  <c r="B3" i="153"/>
  <c r="B2" i="151"/>
  <c r="B1" i="154"/>
  <c r="E4" i="150" l="1"/>
  <c r="B2" i="154"/>
  <c r="B2" i="152"/>
  <c r="B1" i="153"/>
  <c r="G4" i="156"/>
  <c r="E3" i="151"/>
  <c r="E3" i="154"/>
  <c r="E2" i="151"/>
  <c r="B3" i="151"/>
  <c r="E2" i="152"/>
  <c r="B2" i="153"/>
  <c r="E2" i="154"/>
  <c r="B3" i="152"/>
  <c r="E2" i="153"/>
  <c r="E4" i="153" s="1"/>
  <c r="B3" i="154"/>
  <c r="B1" i="151"/>
  <c r="B1" i="152"/>
  <c r="E3" i="152"/>
  <c r="E3" i="149"/>
  <c r="E4" i="151" l="1"/>
  <c r="E4" i="154"/>
  <c r="E4" i="152"/>
  <c r="B4" i="9" l="1"/>
  <c r="B2" i="149"/>
  <c r="B1" i="149"/>
  <c r="E2" i="149"/>
  <c r="E4" i="149" s="1"/>
  <c r="B1" i="53" l="1"/>
  <c r="B2" i="53"/>
  <c r="B2" i="52"/>
  <c r="B2" i="18"/>
  <c r="B1" i="52"/>
  <c r="B1" i="18"/>
  <c r="E2" i="18" l="1"/>
  <c r="E2" i="53" l="1"/>
  <c r="E2" i="52"/>
  <c r="E3" i="53" l="1"/>
  <c r="E4" i="53" s="1"/>
  <c r="E3" i="9"/>
  <c r="E4" i="9" s="1"/>
  <c r="E3" i="52"/>
  <c r="E4" i="52" s="1"/>
  <c r="E3" i="18" l="1"/>
  <c r="E4" i="18" s="1"/>
</calcChain>
</file>

<file path=xl/sharedStrings.xml><?xml version="1.0" encoding="utf-8"?>
<sst xmlns="http://schemas.openxmlformats.org/spreadsheetml/2006/main" count="923" uniqueCount="165">
  <si>
    <t>Club</t>
  </si>
  <si>
    <t>Catégorie</t>
  </si>
  <si>
    <t>Epreuve</t>
  </si>
  <si>
    <t>Date</t>
  </si>
  <si>
    <t>Distance</t>
  </si>
  <si>
    <t>Temps</t>
  </si>
  <si>
    <t>Moyenne</t>
  </si>
  <si>
    <t>Caté</t>
  </si>
  <si>
    <t>Place</t>
  </si>
  <si>
    <t>Doss</t>
  </si>
  <si>
    <t>Classés :</t>
  </si>
  <si>
    <t>Nb de partants :</t>
  </si>
  <si>
    <t>Clubs</t>
  </si>
  <si>
    <t>Dossards</t>
  </si>
  <si>
    <t>Noms - Prénoms</t>
  </si>
  <si>
    <t>Cat F :</t>
  </si>
  <si>
    <t>Comité</t>
  </si>
  <si>
    <t>Nbr de Partant</t>
  </si>
  <si>
    <t>Leaders par catégorie :</t>
  </si>
  <si>
    <t>Cat S :</t>
  </si>
  <si>
    <t>Cat V :</t>
  </si>
  <si>
    <t>Jeunes</t>
  </si>
  <si>
    <t>Seniors</t>
  </si>
  <si>
    <t>Veterans</t>
  </si>
  <si>
    <t>Engagés</t>
  </si>
  <si>
    <t>Dossard</t>
  </si>
  <si>
    <t>Transpondeurs</t>
  </si>
  <si>
    <t>Toutes</t>
  </si>
  <si>
    <t xml:space="preserve">Epreuve : </t>
  </si>
  <si>
    <t>Cat SV :</t>
  </si>
  <si>
    <t>CHEVREUIL Mathieu</t>
  </si>
  <si>
    <t>CHEVALIER PHILIPPE</t>
  </si>
  <si>
    <t>CALMELET Thibaut</t>
  </si>
  <si>
    <t>RIVOLTA ANDREA</t>
  </si>
  <si>
    <t>NEGRIER PATRICE</t>
  </si>
  <si>
    <t>DOUMERC Bernard</t>
  </si>
  <si>
    <t>FONTANA Paul</t>
  </si>
  <si>
    <t>VOISIN ERIC</t>
  </si>
  <si>
    <t>MEYNADIER Jérome</t>
  </si>
  <si>
    <t>VIVIER PHILIPPE</t>
  </si>
  <si>
    <t>ROUSSEL Marc</t>
  </si>
  <si>
    <t>BAILLEUL Anthony</t>
  </si>
  <si>
    <t>DERRIER Damien</t>
  </si>
  <si>
    <t>SOUSA  Bruno</t>
  </si>
  <si>
    <t>TOSELLO ALAIN</t>
  </si>
  <si>
    <t>LEJEUNE  Hugo</t>
  </si>
  <si>
    <t>DURINI  ERIC</t>
  </si>
  <si>
    <t>RIGAUT Arnaud</t>
  </si>
  <si>
    <t>PEASTER Christophe</t>
  </si>
  <si>
    <t>NEBOUY GUILLAUME</t>
  </si>
  <si>
    <t>WIRTH Lionel</t>
  </si>
  <si>
    <t>OLIVIER  Cedric</t>
  </si>
  <si>
    <t>ROUCHUT VINCENT</t>
  </si>
  <si>
    <t>TEGLIA CHRISTOPHE</t>
  </si>
  <si>
    <t>BRIZAIS Yann</t>
  </si>
  <si>
    <t>GAULME pierre olivier</t>
  </si>
  <si>
    <t>GEMELINE  Matthieu</t>
  </si>
  <si>
    <t>GHEBBANO DANIEL</t>
  </si>
  <si>
    <t>CARLONE Guiseppe</t>
  </si>
  <si>
    <t>DOUET JACQUES</t>
  </si>
  <si>
    <t>TARTIE Jean-Paul</t>
  </si>
  <si>
    <t>BOTTERO CAROLINE</t>
  </si>
  <si>
    <t>GRILLET-AUBERT Catherine</t>
  </si>
  <si>
    <t>BONNEAU Magali</t>
  </si>
  <si>
    <t>NICOLET NATHALIE</t>
  </si>
  <si>
    <t>CELR</t>
  </si>
  <si>
    <t>CE PAL</t>
  </si>
  <si>
    <t>BP AURA</t>
  </si>
  <si>
    <t>BP MED</t>
  </si>
  <si>
    <t>CE  BPL</t>
  </si>
  <si>
    <t>CE IDF</t>
  </si>
  <si>
    <t>BP SUD</t>
  </si>
  <si>
    <t>CE HDF</t>
  </si>
  <si>
    <t>BPCE SA</t>
  </si>
  <si>
    <t>CE LDA</t>
  </si>
  <si>
    <t>CE PAC</t>
  </si>
  <si>
    <t>BPCE IT</t>
  </si>
  <si>
    <t>CERA</t>
  </si>
  <si>
    <t>CE LC</t>
  </si>
  <si>
    <t>VH</t>
  </si>
  <si>
    <t>SVH</t>
  </si>
  <si>
    <t>SH</t>
  </si>
  <si>
    <t>F</t>
  </si>
  <si>
    <t>Temps Global</t>
  </si>
  <si>
    <t>Entité</t>
  </si>
  <si>
    <t>CE APC</t>
  </si>
  <si>
    <t>CE GEE</t>
  </si>
  <si>
    <t>LAVAL ANAEL</t>
  </si>
  <si>
    <t>LABETA DOMINIQUE</t>
  </si>
  <si>
    <t>JACQUES OLIVIER</t>
  </si>
  <si>
    <t>ROBERT SERGE</t>
  </si>
  <si>
    <t>URBANIK Pierre</t>
  </si>
  <si>
    <t>PARIS Charles</t>
  </si>
  <si>
    <t xml:space="preserve">GAUFFIER Stéphane </t>
  </si>
  <si>
    <t>Challenge BPCE</t>
  </si>
  <si>
    <t>12 &amp; 13 Octobre 2024</t>
  </si>
  <si>
    <t>Classement catégorie Vétérans (H)</t>
  </si>
  <si>
    <t>Classement Scratch contre la montre</t>
  </si>
  <si>
    <t>12 et 13 Octobre</t>
  </si>
  <si>
    <t>12 et 13 Octobre 2024</t>
  </si>
  <si>
    <t>Total</t>
  </si>
  <si>
    <t>Féminines</t>
  </si>
  <si>
    <t>Route</t>
  </si>
  <si>
    <t>CLM</t>
  </si>
  <si>
    <t>Noms-prénoms</t>
  </si>
  <si>
    <t>Vétérans</t>
  </si>
  <si>
    <t>Super Vétérans</t>
  </si>
  <si>
    <t>Vétérans &amp; S.Vétérans</t>
  </si>
  <si>
    <t>VERNIER VERONIQUE (F)</t>
  </si>
  <si>
    <t>LEJEUNE  Hugo (SH)</t>
  </si>
  <si>
    <t>CALMELET Thibaut (VH)</t>
  </si>
  <si>
    <t>RIVOLTA ANDREA (SV)</t>
  </si>
  <si>
    <t>NP</t>
  </si>
  <si>
    <t>VENIER VERONIQUE</t>
  </si>
  <si>
    <t>VENIER VERONIQUE (F)</t>
  </si>
  <si>
    <t>LAVAL ANAEL (SH)</t>
  </si>
  <si>
    <t>MEYNADIER Jérome (SVH)</t>
  </si>
  <si>
    <t>BOTTERO CAROLINE (F)</t>
  </si>
  <si>
    <t>CLASSEMENT VTT INDIVIDUEL DAMES</t>
  </si>
  <si>
    <t>CLASSEMENT VTT INDIV VETERANS HOMMES</t>
  </si>
  <si>
    <t>CLASSEMENT VTT INDIVIDUEL SENIORS HOMMES</t>
  </si>
  <si>
    <t>CLASSEMENT VTT SUPER VETERANS HOMMES</t>
  </si>
  <si>
    <t>Classement par équipe VTT SENIORS HOMMES</t>
  </si>
  <si>
    <t>Classement par équipe VTT VETERANS ET SUPER VETERANS HOMMES</t>
  </si>
  <si>
    <t>NC</t>
  </si>
  <si>
    <t>Classement Scratch Route</t>
  </si>
  <si>
    <t>Class Indiv Route Dames</t>
  </si>
  <si>
    <t>Classement Indiv Route Seniors (H)</t>
  </si>
  <si>
    <t>Classement Indiv Route Sup.Vétérans (H)</t>
  </si>
  <si>
    <t>Classement CLM Dames</t>
  </si>
  <si>
    <t>Classement Indiv CLM Seniors (H)</t>
  </si>
  <si>
    <t>Classement Indiv CLM Vétérans (H)</t>
  </si>
  <si>
    <t>Classement Indiv Sup Vétérans (H)</t>
  </si>
  <si>
    <t>Scratch Combiné indiv Route</t>
  </si>
  <si>
    <t>Classement Combiné Route Seniors</t>
  </si>
  <si>
    <t>Combiné Route Vétérans</t>
  </si>
  <si>
    <t>Classement Combiné Indiv Route Super Vétéran</t>
  </si>
  <si>
    <t>Combiné Route Indiv Dames</t>
  </si>
  <si>
    <t>Classement EQUIPE   VETERANS   SUPER VETERANS</t>
  </si>
  <si>
    <t>CLASSEMENT VTT SCRATCH</t>
  </si>
  <si>
    <t>Challenge VTT 2024 MEJANNES</t>
  </si>
  <si>
    <t>TROPHEE ENTREPRISE VTT</t>
  </si>
  <si>
    <t>Classement</t>
  </si>
  <si>
    <t>VTT</t>
  </si>
  <si>
    <t>Nbre Cat</t>
  </si>
  <si>
    <t>Total points</t>
  </si>
  <si>
    <t>ENTITES</t>
  </si>
  <si>
    <t>C</t>
  </si>
  <si>
    <t>P</t>
  </si>
  <si>
    <t>CEPAL</t>
  </si>
  <si>
    <t>CEHDF</t>
  </si>
  <si>
    <t>CE BPL</t>
  </si>
  <si>
    <t>BPAURA</t>
  </si>
  <si>
    <t>CEIDF</t>
  </si>
  <si>
    <t>CEAPC</t>
  </si>
  <si>
    <t>CEGEE</t>
  </si>
  <si>
    <t>BPCE-IT</t>
  </si>
  <si>
    <t>BPMED</t>
  </si>
  <si>
    <t>Challenge CYCLISME 2024 MEJANNES</t>
  </si>
  <si>
    <t>LIGNE</t>
  </si>
  <si>
    <t>Points</t>
  </si>
  <si>
    <t>Classement Equipes Route Dames       PAS D'EQUIPE DAMES   CHALL NON ATTRIBUE</t>
  </si>
  <si>
    <t>Classement EQUIPE Route Seniors</t>
  </si>
  <si>
    <t>TROPHEE ENTREPRISE ROUTE</t>
  </si>
  <si>
    <t>Classement par équipe VTT DAMES  PAS D'EQUIPE DAME   CHALL NON ATTRIBUE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</si>
</sst>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h:mm:ss;@"/>
    <numFmt numFmtId="165" formatCode="hh:mm:ss.00"/>
    <numFmt numFmtId="166" formatCode="[$-F400]h:mm:ss\ AM/PM"/>
    <numFmt numFmtId="167" formatCode="mm:ss.00"/>
    <numFmt numFmtId="168" formatCode="h:mm:ss.00"/>
    <numFmt numFmtId="169" formatCode="dd\-dd\-dd/mmm/yy"/>
    <numFmt numFmtId="170" formatCode="[h]:mm:ss.00"/>
    <numFmt numFmtId="171" formatCode="[h]&quot;h&quot;mm:ss.00"/>
  </numFmts>
  <fonts count="3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11"/>
      <color indexed="8"/>
      <name val="Calibri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  <charset val="1"/>
    </font>
    <font>
      <sz val="10"/>
      <color rgb="FFFF0000"/>
      <name val="Arial"/>
      <family val="2"/>
    </font>
    <font>
      <b/>
      <sz val="14"/>
      <name val="Calibri"/>
      <family val="2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45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gray0625">
        <bgColor theme="0" tint="-0.14996795556505021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81">
    <xf numFmtId="0" fontId="0" fillId="0" borderId="0"/>
    <xf numFmtId="0" fontId="10" fillId="0" borderId="0"/>
    <xf numFmtId="0" fontId="10" fillId="0" borderId="0"/>
    <xf numFmtId="0" fontId="4" fillId="0" borderId="0"/>
    <xf numFmtId="0" fontId="10" fillId="0" borderId="0"/>
    <xf numFmtId="0" fontId="12" fillId="0" borderId="0"/>
    <xf numFmtId="0" fontId="12" fillId="0" borderId="0"/>
    <xf numFmtId="0" fontId="12" fillId="0" borderId="0"/>
    <xf numFmtId="0" fontId="5" fillId="0" borderId="0"/>
    <xf numFmtId="0" fontId="5" fillId="0" borderId="0"/>
    <xf numFmtId="0" fontId="5" fillId="0" borderId="0"/>
    <xf numFmtId="0" fontId="13" fillId="0" borderId="0" applyNumberFormat="0" applyFill="0" applyBorder="0" applyAlignment="0" applyProtection="0"/>
    <xf numFmtId="0" fontId="14" fillId="0" borderId="24" applyNumberFormat="0" applyFill="0" applyAlignment="0" applyProtection="0"/>
    <xf numFmtId="0" fontId="15" fillId="0" borderId="25" applyNumberFormat="0" applyFill="0" applyAlignment="0" applyProtection="0"/>
    <xf numFmtId="0" fontId="16" fillId="0" borderId="26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0" applyNumberFormat="0" applyBorder="0" applyAlignment="0" applyProtection="0"/>
    <xf numFmtId="0" fontId="18" fillId="4" borderId="0" applyNumberFormat="0" applyBorder="0" applyAlignment="0" applyProtection="0"/>
    <xf numFmtId="0" fontId="19" fillId="5" borderId="0" applyNumberFormat="0" applyBorder="0" applyAlignment="0" applyProtection="0"/>
    <xf numFmtId="0" fontId="20" fillId="6" borderId="27" applyNumberFormat="0" applyAlignment="0" applyProtection="0"/>
    <xf numFmtId="0" fontId="21" fillId="7" borderId="28" applyNumberFormat="0" applyAlignment="0" applyProtection="0"/>
    <xf numFmtId="0" fontId="22" fillId="7" borderId="27" applyNumberFormat="0" applyAlignment="0" applyProtection="0"/>
    <xf numFmtId="0" fontId="23" fillId="0" borderId="29" applyNumberFormat="0" applyFill="0" applyAlignment="0" applyProtection="0"/>
    <xf numFmtId="0" fontId="24" fillId="8" borderId="30" applyNumberFormat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32" applyNumberFormat="0" applyFill="0" applyAlignment="0" applyProtection="0"/>
    <xf numFmtId="0" fontId="2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28" fillId="13" borderId="0" applyNumberFormat="0" applyBorder="0" applyAlignment="0" applyProtection="0"/>
    <xf numFmtId="0" fontId="2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28" fillId="21" borderId="0" applyNumberFormat="0" applyBorder="0" applyAlignment="0" applyProtection="0"/>
    <xf numFmtId="0" fontId="2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28" fillId="25" borderId="0" applyNumberFormat="0" applyBorder="0" applyAlignment="0" applyProtection="0"/>
    <xf numFmtId="0" fontId="2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28" fillId="29" borderId="0" applyNumberFormat="0" applyBorder="0" applyAlignment="0" applyProtection="0"/>
    <xf numFmtId="0" fontId="2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8" fillId="33" borderId="0" applyNumberFormat="0" applyBorder="0" applyAlignment="0" applyProtection="0"/>
    <xf numFmtId="0" fontId="3" fillId="0" borderId="0"/>
    <xf numFmtId="0" fontId="3" fillId="9" borderId="31" applyNumberFormat="0" applyFont="0" applyAlignment="0" applyProtection="0"/>
    <xf numFmtId="0" fontId="2" fillId="0" borderId="0"/>
    <xf numFmtId="0" fontId="2" fillId="9" borderId="31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0" borderId="0"/>
    <xf numFmtId="0" fontId="1" fillId="9" borderId="31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2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6" fillId="0" borderId="2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6" fillId="0" borderId="0" xfId="0" applyFont="1"/>
    <xf numFmtId="0" fontId="11" fillId="0" borderId="0" xfId="0" applyFont="1"/>
    <xf numFmtId="0" fontId="9" fillId="0" borderId="0" xfId="0" applyFont="1"/>
    <xf numFmtId="166" fontId="0" fillId="0" borderId="0" xfId="0" applyNumberFormat="1"/>
    <xf numFmtId="0" fontId="6" fillId="0" borderId="22" xfId="0" applyFont="1" applyBorder="1" applyAlignment="1">
      <alignment horizontal="left"/>
    </xf>
    <xf numFmtId="0" fontId="6" fillId="0" borderId="21" xfId="0" applyFont="1" applyBorder="1" applyAlignment="1">
      <alignment horizontal="right"/>
    </xf>
    <xf numFmtId="0" fontId="6" fillId="2" borderId="2" xfId="0" applyFont="1" applyFill="1" applyBorder="1" applyAlignment="1">
      <alignment horizontal="right"/>
    </xf>
    <xf numFmtId="0" fontId="0" fillId="0" borderId="19" xfId="0" applyBorder="1" applyAlignment="1">
      <alignment horizontal="center"/>
    </xf>
    <xf numFmtId="0" fontId="6" fillId="0" borderId="2" xfId="0" applyFont="1" applyBorder="1" applyAlignment="1">
      <alignment horizontal="center"/>
    </xf>
    <xf numFmtId="168" fontId="0" fillId="0" borderId="0" xfId="0" applyNumberFormat="1"/>
    <xf numFmtId="0" fontId="5" fillId="0" borderId="0" xfId="9"/>
    <xf numFmtId="49" fontId="5" fillId="0" borderId="0" xfId="9" applyNumberFormat="1"/>
    <xf numFmtId="49" fontId="30" fillId="0" borderId="1" xfId="9" applyNumberFormat="1" applyFont="1" applyBorder="1" applyAlignment="1">
      <alignment horizontal="center"/>
    </xf>
    <xf numFmtId="0" fontId="6" fillId="34" borderId="2" xfId="9" applyFont="1" applyFill="1" applyBorder="1" applyAlignment="1">
      <alignment horizontal="center"/>
    </xf>
    <xf numFmtId="0" fontId="5" fillId="0" borderId="11" xfId="9" applyBorder="1" applyAlignment="1">
      <alignment horizontal="center"/>
    </xf>
    <xf numFmtId="0" fontId="5" fillId="0" borderId="1" xfId="9" applyBorder="1" applyAlignment="1">
      <alignment horizontal="center"/>
    </xf>
    <xf numFmtId="0" fontId="5" fillId="0" borderId="0" xfId="9" applyAlignment="1">
      <alignment horizontal="center"/>
    </xf>
    <xf numFmtId="0" fontId="6" fillId="34" borderId="4" xfId="9" applyFont="1" applyFill="1" applyBorder="1" applyAlignment="1">
      <alignment horizontal="center"/>
    </xf>
    <xf numFmtId="0" fontId="6" fillId="0" borderId="21" xfId="9" applyFont="1" applyBorder="1" applyAlignment="1">
      <alignment horizontal="center"/>
    </xf>
    <xf numFmtId="49" fontId="6" fillId="0" borderId="21" xfId="9" applyNumberFormat="1" applyFont="1" applyBorder="1" applyAlignment="1">
      <alignment horizontal="center"/>
    </xf>
    <xf numFmtId="0" fontId="6" fillId="0" borderId="21" xfId="9" applyFont="1" applyBorder="1" applyAlignment="1">
      <alignment horizontal="left"/>
    </xf>
    <xf numFmtId="0" fontId="6" fillId="34" borderId="22" xfId="9" applyFont="1" applyFill="1" applyBorder="1" applyAlignment="1">
      <alignment horizontal="center"/>
    </xf>
    <xf numFmtId="0" fontId="5" fillId="0" borderId="1" xfId="9" applyBorder="1"/>
    <xf numFmtId="0" fontId="8" fillId="0" borderId="1" xfId="9" applyFont="1" applyBorder="1" applyAlignment="1">
      <alignment horizontal="center"/>
    </xf>
    <xf numFmtId="0" fontId="6" fillId="0" borderId="2" xfId="9" applyFont="1" applyBorder="1" applyAlignment="1">
      <alignment horizontal="center"/>
    </xf>
    <xf numFmtId="0" fontId="6" fillId="0" borderId="4" xfId="9" applyFont="1" applyBorder="1" applyAlignment="1">
      <alignment horizontal="center"/>
    </xf>
    <xf numFmtId="170" fontId="0" fillId="0" borderId="0" xfId="0" applyNumberFormat="1"/>
    <xf numFmtId="170" fontId="0" fillId="35" borderId="0" xfId="0" applyNumberFormat="1" applyFill="1"/>
    <xf numFmtId="0" fontId="0" fillId="0" borderId="1" xfId="0" applyBorder="1"/>
    <xf numFmtId="0" fontId="29" fillId="0" borderId="1" xfId="9" applyFont="1" applyBorder="1" applyAlignment="1">
      <alignment horizontal="center"/>
    </xf>
    <xf numFmtId="49" fontId="31" fillId="0" borderId="1" xfId="9" applyNumberFormat="1" applyFont="1" applyBorder="1" applyAlignment="1">
      <alignment horizontal="center"/>
    </xf>
    <xf numFmtId="0" fontId="10" fillId="0" borderId="1" xfId="0" applyFont="1" applyBorder="1" applyAlignment="1">
      <alignment horizontal="left"/>
    </xf>
    <xf numFmtId="0" fontId="27" fillId="0" borderId="1" xfId="0" applyFont="1" applyBorder="1"/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left"/>
    </xf>
    <xf numFmtId="49" fontId="5" fillId="0" borderId="1" xfId="9" applyNumberFormat="1" applyBorder="1"/>
    <xf numFmtId="165" fontId="0" fillId="0" borderId="0" xfId="0" applyNumberFormat="1"/>
    <xf numFmtId="165" fontId="5" fillId="0" borderId="0" xfId="0" applyNumberFormat="1" applyFont="1"/>
    <xf numFmtId="0" fontId="5" fillId="0" borderId="1" xfId="0" applyFont="1" applyBorder="1"/>
    <xf numFmtId="0" fontId="29" fillId="0" borderId="3" xfId="9" applyFont="1" applyBorder="1" applyAlignment="1">
      <alignment horizontal="center"/>
    </xf>
    <xf numFmtId="0" fontId="10" fillId="0" borderId="3" xfId="0" applyFont="1" applyBorder="1" applyAlignment="1">
      <alignment horizontal="left"/>
    </xf>
    <xf numFmtId="0" fontId="27" fillId="0" borderId="3" xfId="0" applyFont="1" applyBorder="1"/>
    <xf numFmtId="49" fontId="5" fillId="0" borderId="3" xfId="9" applyNumberForma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5" xfId="0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11" xfId="9" applyBorder="1"/>
    <xf numFmtId="49" fontId="5" fillId="0" borderId="11" xfId="9" applyNumberFormat="1" applyBorder="1"/>
    <xf numFmtId="0" fontId="0" fillId="0" borderId="1" xfId="0" applyBorder="1" applyAlignment="1">
      <alignment horizontal="left"/>
    </xf>
    <xf numFmtId="0" fontId="6" fillId="0" borderId="22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21" xfId="0" applyFont="1" applyBorder="1" applyAlignment="1">
      <alignment horizontal="left"/>
    </xf>
    <xf numFmtId="0" fontId="6" fillId="0" borderId="21" xfId="0" applyFont="1" applyBorder="1"/>
    <xf numFmtId="0" fontId="6" fillId="0" borderId="23" xfId="0" applyFont="1" applyBorder="1"/>
    <xf numFmtId="0" fontId="0" fillId="0" borderId="2" xfId="0" applyBorder="1" applyAlignment="1">
      <alignment horizontal="center"/>
    </xf>
    <xf numFmtId="165" fontId="0" fillId="0" borderId="5" xfId="0" applyNumberFormat="1" applyBorder="1" applyAlignment="1">
      <alignment horizontal="center"/>
    </xf>
    <xf numFmtId="0" fontId="10" fillId="0" borderId="11" xfId="0" applyFont="1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10" xfId="0" applyBorder="1" applyAlignment="1">
      <alignment horizontal="center"/>
    </xf>
    <xf numFmtId="165" fontId="0" fillId="0" borderId="12" xfId="0" applyNumberFormat="1" applyBorder="1" applyAlignment="1">
      <alignment horizontal="center"/>
    </xf>
    <xf numFmtId="0" fontId="6" fillId="0" borderId="1" xfId="0" applyFont="1" applyBorder="1"/>
    <xf numFmtId="0" fontId="6" fillId="0" borderId="5" xfId="0" applyFont="1" applyBorder="1"/>
    <xf numFmtId="0" fontId="5" fillId="35" borderId="1" xfId="9" applyFill="1" applyBorder="1" applyAlignment="1">
      <alignment horizontal="center"/>
    </xf>
    <xf numFmtId="0" fontId="9" fillId="36" borderId="1" xfId="9" applyFont="1" applyFill="1" applyBorder="1" applyAlignment="1">
      <alignment horizontal="center"/>
    </xf>
    <xf numFmtId="0" fontId="0" fillId="0" borderId="21" xfId="0" applyBorder="1" applyAlignment="1">
      <alignment horizontal="left"/>
    </xf>
    <xf numFmtId="0" fontId="6" fillId="0" borderId="43" xfId="0" applyFont="1" applyBorder="1" applyAlignment="1">
      <alignment horizontal="center"/>
    </xf>
    <xf numFmtId="0" fontId="6" fillId="0" borderId="44" xfId="0" applyFont="1" applyBorder="1" applyAlignment="1">
      <alignment horizontal="center"/>
    </xf>
    <xf numFmtId="0" fontId="6" fillId="0" borderId="46" xfId="0" applyFont="1" applyBorder="1"/>
    <xf numFmtId="0" fontId="6" fillId="0" borderId="19" xfId="0" applyFont="1" applyBorder="1" applyAlignment="1">
      <alignment horizontal="left"/>
    </xf>
    <xf numFmtId="0" fontId="6" fillId="0" borderId="48" xfId="0" applyFont="1" applyBorder="1" applyAlignment="1">
      <alignment horizontal="left"/>
    </xf>
    <xf numFmtId="0" fontId="7" fillId="0" borderId="42" xfId="0" applyFont="1" applyBorder="1" applyAlignment="1">
      <alignment horizontal="left"/>
    </xf>
    <xf numFmtId="0" fontId="6" fillId="2" borderId="10" xfId="0" applyFont="1" applyFill="1" applyBorder="1" applyAlignment="1">
      <alignment horizontal="right"/>
    </xf>
    <xf numFmtId="0" fontId="6" fillId="0" borderId="50" xfId="0" applyFont="1" applyBorder="1" applyAlignment="1">
      <alignment horizontal="center"/>
    </xf>
    <xf numFmtId="0" fontId="6" fillId="0" borderId="46" xfId="0" applyFont="1" applyBorder="1" applyAlignment="1">
      <alignment horizontal="center"/>
    </xf>
    <xf numFmtId="0" fontId="6" fillId="0" borderId="46" xfId="0" applyFont="1" applyBorder="1" applyAlignment="1">
      <alignment horizontal="left"/>
    </xf>
    <xf numFmtId="0" fontId="6" fillId="0" borderId="53" xfId="0" applyFont="1" applyBorder="1"/>
    <xf numFmtId="0" fontId="6" fillId="0" borderId="47" xfId="0" applyFont="1" applyBorder="1" applyAlignment="1">
      <alignment horizontal="center"/>
    </xf>
    <xf numFmtId="0" fontId="6" fillId="0" borderId="45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left"/>
    </xf>
    <xf numFmtId="0" fontId="6" fillId="0" borderId="5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right"/>
    </xf>
    <xf numFmtId="0" fontId="0" fillId="37" borderId="1" xfId="0" applyFill="1" applyBorder="1" applyAlignment="1">
      <alignment horizontal="center"/>
    </xf>
    <xf numFmtId="0" fontId="10" fillId="37" borderId="1" xfId="0" applyFont="1" applyFill="1" applyBorder="1" applyAlignment="1">
      <alignment horizontal="center"/>
    </xf>
    <xf numFmtId="0" fontId="0" fillId="37" borderId="1" xfId="0" applyFill="1" applyBorder="1" applyAlignment="1">
      <alignment horizontal="left"/>
    </xf>
    <xf numFmtId="0" fontId="0" fillId="37" borderId="11" xfId="0" applyFill="1" applyBorder="1" applyAlignment="1">
      <alignment horizontal="center"/>
    </xf>
    <xf numFmtId="0" fontId="10" fillId="37" borderId="11" xfId="0" applyFont="1" applyFill="1" applyBorder="1" applyAlignment="1">
      <alignment horizontal="center"/>
    </xf>
    <xf numFmtId="0" fontId="0" fillId="37" borderId="11" xfId="0" applyFill="1" applyBorder="1" applyAlignment="1">
      <alignment horizontal="left"/>
    </xf>
    <xf numFmtId="171" fontId="0" fillId="0" borderId="1" xfId="0" applyNumberFormat="1" applyBorder="1" applyAlignment="1">
      <alignment horizontal="center"/>
    </xf>
    <xf numFmtId="171" fontId="0" fillId="0" borderId="11" xfId="0" applyNumberFormat="1" applyBorder="1" applyAlignment="1">
      <alignment horizontal="center"/>
    </xf>
    <xf numFmtId="171" fontId="0" fillId="0" borderId="3" xfId="0" applyNumberFormat="1" applyBorder="1" applyAlignment="1">
      <alignment horizontal="center"/>
    </xf>
    <xf numFmtId="171" fontId="0" fillId="0" borderId="2" xfId="0" applyNumberFormat="1" applyBorder="1"/>
    <xf numFmtId="171" fontId="0" fillId="0" borderId="5" xfId="0" applyNumberFormat="1" applyBorder="1"/>
    <xf numFmtId="171" fontId="0" fillId="0" borderId="10" xfId="0" applyNumberFormat="1" applyBorder="1"/>
    <xf numFmtId="171" fontId="0" fillId="0" borderId="12" xfId="0" applyNumberFormat="1" applyBorder="1"/>
    <xf numFmtId="171" fontId="0" fillId="0" borderId="5" xfId="0" applyNumberFormat="1" applyBorder="1" applyAlignment="1">
      <alignment horizontal="center"/>
    </xf>
    <xf numFmtId="171" fontId="0" fillId="0" borderId="12" xfId="0" applyNumberFormat="1" applyBorder="1" applyAlignment="1">
      <alignment horizontal="center"/>
    </xf>
    <xf numFmtId="0" fontId="6" fillId="2" borderId="1" xfId="0" applyFont="1" applyFill="1" applyBorder="1" applyAlignment="1">
      <alignment horizontal="right" indent="1"/>
    </xf>
    <xf numFmtId="0" fontId="6" fillId="2" borderId="11" xfId="0" applyFont="1" applyFill="1" applyBorder="1" applyAlignment="1">
      <alignment horizontal="right" indent="1"/>
    </xf>
    <xf numFmtId="0" fontId="0" fillId="0" borderId="14" xfId="0" applyBorder="1"/>
    <xf numFmtId="0" fontId="0" fillId="0" borderId="34" xfId="0" applyBorder="1"/>
    <xf numFmtId="171" fontId="0" fillId="37" borderId="1" xfId="0" applyNumberFormat="1" applyFill="1" applyBorder="1" applyAlignment="1">
      <alignment horizontal="center"/>
    </xf>
    <xf numFmtId="171" fontId="0" fillId="37" borderId="11" xfId="0" applyNumberFormat="1" applyFill="1" applyBorder="1" applyAlignment="1">
      <alignment horizontal="center"/>
    </xf>
    <xf numFmtId="0" fontId="0" fillId="0" borderId="19" xfId="0" applyBorder="1"/>
    <xf numFmtId="0" fontId="0" fillId="0" borderId="33" xfId="0" applyBorder="1"/>
    <xf numFmtId="171" fontId="0" fillId="0" borderId="16" xfId="0" applyNumberFormat="1" applyBorder="1"/>
    <xf numFmtId="171" fontId="0" fillId="0" borderId="35" xfId="0" applyNumberFormat="1" applyBorder="1"/>
    <xf numFmtId="0" fontId="6" fillId="0" borderId="33" xfId="0" applyFont="1" applyBorder="1" applyAlignment="1">
      <alignment horizontal="left"/>
    </xf>
    <xf numFmtId="0" fontId="6" fillId="0" borderId="11" xfId="0" applyFont="1" applyBorder="1" applyAlignment="1">
      <alignment horizontal="right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38" borderId="1" xfId="0" applyFill="1" applyBorder="1" applyAlignment="1">
      <alignment horizontal="center"/>
    </xf>
    <xf numFmtId="0" fontId="10" fillId="38" borderId="1" xfId="0" applyFont="1" applyFill="1" applyBorder="1" applyAlignment="1">
      <alignment horizontal="left"/>
    </xf>
    <xf numFmtId="0" fontId="0" fillId="38" borderId="1" xfId="0" applyFill="1" applyBorder="1" applyAlignment="1">
      <alignment horizontal="left"/>
    </xf>
    <xf numFmtId="171" fontId="0" fillId="38" borderId="1" xfId="0" applyNumberFormat="1" applyFill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3" xfId="0" applyFont="1" applyBorder="1" applyAlignment="1">
      <alignment horizontal="left"/>
    </xf>
    <xf numFmtId="166" fontId="6" fillId="0" borderId="3" xfId="0" applyNumberFormat="1" applyFont="1" applyBorder="1"/>
    <xf numFmtId="166" fontId="6" fillId="0" borderId="13" xfId="0" applyNumberFormat="1" applyFont="1" applyBorder="1"/>
    <xf numFmtId="0" fontId="0" fillId="38" borderId="2" xfId="0" applyFill="1" applyBorder="1" applyAlignment="1">
      <alignment horizontal="center"/>
    </xf>
    <xf numFmtId="167" fontId="0" fillId="38" borderId="5" xfId="0" applyNumberFormat="1" applyFill="1" applyBorder="1" applyAlignment="1">
      <alignment horizontal="center"/>
    </xf>
    <xf numFmtId="167" fontId="0" fillId="0" borderId="5" xfId="0" applyNumberForma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167" fontId="0" fillId="0" borderId="12" xfId="0" applyNumberFormat="1" applyBorder="1" applyAlignment="1">
      <alignment horizontal="center"/>
    </xf>
    <xf numFmtId="165" fontId="0" fillId="38" borderId="5" xfId="0" applyNumberFormat="1" applyFill="1" applyBorder="1" applyAlignment="1">
      <alignment horizontal="center"/>
    </xf>
    <xf numFmtId="0" fontId="0" fillId="38" borderId="4" xfId="0" applyFill="1" applyBorder="1" applyAlignment="1">
      <alignment horizontal="center"/>
    </xf>
    <xf numFmtId="0" fontId="0" fillId="38" borderId="3" xfId="0" applyFill="1" applyBorder="1" applyAlignment="1">
      <alignment horizontal="center"/>
    </xf>
    <xf numFmtId="0" fontId="10" fillId="38" borderId="3" xfId="0" applyFont="1" applyFill="1" applyBorder="1" applyAlignment="1">
      <alignment horizontal="left"/>
    </xf>
    <xf numFmtId="0" fontId="0" fillId="38" borderId="3" xfId="0" applyFill="1" applyBorder="1" applyAlignment="1">
      <alignment horizontal="left"/>
    </xf>
    <xf numFmtId="171" fontId="0" fillId="38" borderId="3" xfId="0" applyNumberFormat="1" applyFill="1" applyBorder="1" applyAlignment="1">
      <alignment horizontal="center"/>
    </xf>
    <xf numFmtId="165" fontId="0" fillId="38" borderId="13" xfId="0" applyNumberFormat="1" applyFill="1" applyBorder="1" applyAlignment="1">
      <alignment horizontal="center"/>
    </xf>
    <xf numFmtId="171" fontId="0" fillId="0" borderId="6" xfId="0" applyNumberFormat="1" applyBorder="1"/>
    <xf numFmtId="0" fontId="0" fillId="0" borderId="56" xfId="0" applyBorder="1" applyAlignment="1">
      <alignment horizontal="center"/>
    </xf>
    <xf numFmtId="0" fontId="0" fillId="39" borderId="1" xfId="0" applyFill="1" applyBorder="1" applyAlignment="1">
      <alignment horizontal="center"/>
    </xf>
    <xf numFmtId="0" fontId="10" fillId="39" borderId="1" xfId="0" applyFont="1" applyFill="1" applyBorder="1" applyAlignment="1">
      <alignment horizontal="center"/>
    </xf>
    <xf numFmtId="0" fontId="0" fillId="39" borderId="1" xfId="0" applyFill="1" applyBorder="1" applyAlignment="1">
      <alignment horizontal="left"/>
    </xf>
    <xf numFmtId="171" fontId="0" fillId="39" borderId="1" xfId="0" applyNumberFormat="1" applyFill="1" applyBorder="1" applyAlignment="1">
      <alignment horizontal="center"/>
    </xf>
    <xf numFmtId="0" fontId="0" fillId="37" borderId="14" xfId="0" applyFill="1" applyBorder="1"/>
    <xf numFmtId="0" fontId="0" fillId="37" borderId="34" xfId="0" applyFill="1" applyBorder="1"/>
    <xf numFmtId="171" fontId="0" fillId="40" borderId="1" xfId="0" applyNumberFormat="1" applyFill="1" applyBorder="1" applyAlignment="1">
      <alignment horizontal="center"/>
    </xf>
    <xf numFmtId="0" fontId="10" fillId="40" borderId="1" xfId="0" applyFont="1" applyFill="1" applyBorder="1" applyAlignment="1">
      <alignment horizontal="center"/>
    </xf>
    <xf numFmtId="0" fontId="0" fillId="40" borderId="1" xfId="0" applyFill="1" applyBorder="1" applyAlignment="1">
      <alignment horizontal="left"/>
    </xf>
    <xf numFmtId="0" fontId="0" fillId="40" borderId="1" xfId="0" applyFill="1" applyBorder="1" applyAlignment="1">
      <alignment horizontal="center"/>
    </xf>
    <xf numFmtId="171" fontId="0" fillId="41" borderId="6" xfId="0" applyNumberFormat="1" applyFill="1" applyBorder="1"/>
    <xf numFmtId="171" fontId="0" fillId="41" borderId="5" xfId="0" applyNumberFormat="1" applyFill="1" applyBorder="1"/>
    <xf numFmtId="165" fontId="0" fillId="0" borderId="13" xfId="0" applyNumberFormat="1" applyBorder="1" applyAlignment="1">
      <alignment horizontal="center"/>
    </xf>
    <xf numFmtId="171" fontId="0" fillId="0" borderId="55" xfId="0" applyNumberFormat="1" applyBorder="1"/>
    <xf numFmtId="171" fontId="0" fillId="0" borderId="13" xfId="0" applyNumberFormat="1" applyBorder="1"/>
    <xf numFmtId="171" fontId="0" fillId="0" borderId="37" xfId="0" applyNumberFormat="1" applyBorder="1"/>
    <xf numFmtId="0" fontId="0" fillId="41" borderId="22" xfId="0" applyFill="1" applyBorder="1" applyAlignment="1">
      <alignment horizontal="center"/>
    </xf>
    <xf numFmtId="0" fontId="0" fillId="41" borderId="21" xfId="0" applyFill="1" applyBorder="1" applyAlignment="1">
      <alignment horizontal="center"/>
    </xf>
    <xf numFmtId="0" fontId="10" fillId="41" borderId="21" xfId="0" applyFont="1" applyFill="1" applyBorder="1" applyAlignment="1">
      <alignment horizontal="left"/>
    </xf>
    <xf numFmtId="0" fontId="0" fillId="41" borderId="21" xfId="0" applyFill="1" applyBorder="1" applyAlignment="1">
      <alignment horizontal="left"/>
    </xf>
    <xf numFmtId="171" fontId="0" fillId="41" borderId="21" xfId="0" applyNumberFormat="1" applyFill="1" applyBorder="1" applyAlignment="1">
      <alignment horizontal="center"/>
    </xf>
    <xf numFmtId="165" fontId="0" fillId="41" borderId="23" xfId="0" applyNumberFormat="1" applyFill="1" applyBorder="1" applyAlignment="1">
      <alignment horizontal="center"/>
    </xf>
    <xf numFmtId="0" fontId="0" fillId="38" borderId="0" xfId="0" applyFill="1"/>
    <xf numFmtId="0" fontId="6" fillId="0" borderId="47" xfId="0" applyFont="1" applyBorder="1"/>
    <xf numFmtId="0" fontId="0" fillId="37" borderId="14" xfId="0" applyFill="1" applyBorder="1" applyAlignment="1">
      <alignment horizontal="center"/>
    </xf>
    <xf numFmtId="171" fontId="0" fillId="42" borderId="1" xfId="0" applyNumberFormat="1" applyFill="1" applyBorder="1" applyAlignment="1">
      <alignment horizontal="center"/>
    </xf>
    <xf numFmtId="0" fontId="10" fillId="42" borderId="1" xfId="0" applyFont="1" applyFill="1" applyBorder="1" applyAlignment="1">
      <alignment horizontal="center"/>
    </xf>
    <xf numFmtId="0" fontId="0" fillId="42" borderId="1" xfId="0" applyFill="1" applyBorder="1" applyAlignment="1">
      <alignment horizontal="left"/>
    </xf>
    <xf numFmtId="0" fontId="0" fillId="42" borderId="1" xfId="0" applyFill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7" fillId="0" borderId="3" xfId="9" applyFont="1" applyBorder="1" applyAlignment="1">
      <alignment horizontal="center"/>
    </xf>
    <xf numFmtId="49" fontId="7" fillId="0" borderId="3" xfId="9" applyNumberFormat="1" applyFont="1" applyBorder="1" applyAlignment="1">
      <alignment horizontal="center"/>
    </xf>
    <xf numFmtId="169" fontId="8" fillId="0" borderId="1" xfId="9" applyNumberFormat="1" applyFont="1" applyBorder="1" applyAlignment="1">
      <alignment horizontal="center"/>
    </xf>
    <xf numFmtId="49" fontId="8" fillId="0" borderId="1" xfId="9" applyNumberFormat="1" applyFont="1" applyBorder="1" applyAlignment="1">
      <alignment horizontal="center"/>
    </xf>
    <xf numFmtId="0" fontId="8" fillId="0" borderId="1" xfId="9" applyFont="1" applyBorder="1" applyAlignment="1">
      <alignment horizont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7" fillId="0" borderId="22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0" fillId="0" borderId="21" xfId="0" applyBorder="1"/>
    <xf numFmtId="0" fontId="0" fillId="0" borderId="23" xfId="0" applyBorder="1"/>
    <xf numFmtId="15" fontId="6" fillId="0" borderId="3" xfId="0" applyNumberFormat="1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3" xfId="0" applyFont="1" applyBorder="1"/>
    <xf numFmtId="0" fontId="9" fillId="0" borderId="13" xfId="0" applyFont="1" applyBorder="1"/>
    <xf numFmtId="0" fontId="8" fillId="0" borderId="1" xfId="0" applyFont="1" applyBorder="1" applyAlignment="1">
      <alignment horizontal="center"/>
    </xf>
    <xf numFmtId="0" fontId="0" fillId="0" borderId="1" xfId="0" applyBorder="1"/>
    <xf numFmtId="0" fontId="0" fillId="0" borderId="5" xfId="0" applyBorder="1"/>
    <xf numFmtId="164" fontId="8" fillId="0" borderId="1" xfId="0" applyNumberFormat="1" applyFont="1" applyBorder="1" applyAlignment="1">
      <alignment horizontal="center"/>
    </xf>
    <xf numFmtId="15" fontId="8" fillId="0" borderId="1" xfId="0" applyNumberFormat="1" applyFont="1" applyBorder="1" applyAlignment="1">
      <alignment horizontal="center"/>
    </xf>
    <xf numFmtId="2" fontId="8" fillId="0" borderId="1" xfId="0" applyNumberFormat="1" applyFont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0" fillId="2" borderId="3" xfId="0" applyFill="1" applyBorder="1"/>
    <xf numFmtId="0" fontId="0" fillId="2" borderId="13" xfId="0" applyFill="1" applyBorder="1"/>
    <xf numFmtId="0" fontId="8" fillId="2" borderId="1" xfId="0" applyFont="1" applyFill="1" applyBorder="1" applyAlignment="1">
      <alignment horizontal="left"/>
    </xf>
    <xf numFmtId="0" fontId="8" fillId="0" borderId="21" xfId="0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3" xfId="0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7" fillId="0" borderId="19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2" fontId="8" fillId="0" borderId="15" xfId="0" applyNumberFormat="1" applyFont="1" applyBorder="1" applyAlignment="1">
      <alignment horizontal="center"/>
    </xf>
    <xf numFmtId="2" fontId="8" fillId="0" borderId="14" xfId="0" applyNumberFormat="1" applyFont="1" applyBorder="1" applyAlignment="1">
      <alignment horizontal="center"/>
    </xf>
    <xf numFmtId="2" fontId="8" fillId="0" borderId="16" xfId="0" applyNumberFormat="1" applyFont="1" applyBorder="1" applyAlignment="1">
      <alignment horizontal="center"/>
    </xf>
    <xf numFmtId="15" fontId="6" fillId="0" borderId="20" xfId="0" applyNumberFormat="1" applyFont="1" applyBorder="1" applyAlignment="1">
      <alignment horizontal="center"/>
    </xf>
    <xf numFmtId="15" fontId="6" fillId="0" borderId="17" xfId="0" applyNumberFormat="1" applyFont="1" applyBorder="1" applyAlignment="1">
      <alignment horizontal="center"/>
    </xf>
    <xf numFmtId="15" fontId="6" fillId="0" borderId="18" xfId="0" applyNumberFormat="1" applyFont="1" applyBorder="1" applyAlignment="1">
      <alignment horizontal="center"/>
    </xf>
    <xf numFmtId="15" fontId="8" fillId="0" borderId="15" xfId="0" applyNumberFormat="1" applyFont="1" applyBorder="1" applyAlignment="1">
      <alignment horizontal="center"/>
    </xf>
    <xf numFmtId="15" fontId="8" fillId="0" borderId="6" xfId="0" applyNumberFormat="1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164" fontId="8" fillId="0" borderId="15" xfId="0" applyNumberFormat="1" applyFont="1" applyBorder="1" applyAlignment="1">
      <alignment horizontal="center"/>
    </xf>
    <xf numFmtId="164" fontId="8" fillId="0" borderId="14" xfId="0" applyNumberFormat="1" applyFont="1" applyBorder="1" applyAlignment="1">
      <alignment horizontal="center"/>
    </xf>
    <xf numFmtId="164" fontId="8" fillId="0" borderId="16" xfId="0" applyNumberFormat="1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/>
    </xf>
    <xf numFmtId="0" fontId="8" fillId="2" borderId="15" xfId="0" applyFont="1" applyFill="1" applyBorder="1" applyAlignment="1">
      <alignment horizontal="left"/>
    </xf>
    <xf numFmtId="0" fontId="8" fillId="2" borderId="14" xfId="0" applyFont="1" applyFill="1" applyBorder="1" applyAlignment="1">
      <alignment horizontal="left"/>
    </xf>
    <xf numFmtId="0" fontId="8" fillId="2" borderId="16" xfId="0" applyFont="1" applyFill="1" applyBorder="1" applyAlignment="1">
      <alignment horizontal="left"/>
    </xf>
    <xf numFmtId="0" fontId="8" fillId="2" borderId="36" xfId="0" applyFont="1" applyFill="1" applyBorder="1" applyAlignment="1">
      <alignment horizontal="left"/>
    </xf>
    <xf numFmtId="0" fontId="8" fillId="2" borderId="34" xfId="0" applyFont="1" applyFill="1" applyBorder="1" applyAlignment="1">
      <alignment horizontal="left"/>
    </xf>
    <xf numFmtId="0" fontId="8" fillId="2" borderId="35" xfId="0" applyFont="1" applyFill="1" applyBorder="1" applyAlignment="1">
      <alignment horizontal="left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/>
    </xf>
    <xf numFmtId="0" fontId="8" fillId="2" borderId="6" xfId="0" applyFont="1" applyFill="1" applyBorder="1" applyAlignment="1">
      <alignment horizontal="left"/>
    </xf>
    <xf numFmtId="0" fontId="8" fillId="2" borderId="37" xfId="0" applyFont="1" applyFill="1" applyBorder="1" applyAlignment="1">
      <alignment horizontal="left"/>
    </xf>
    <xf numFmtId="0" fontId="6" fillId="2" borderId="15" xfId="0" applyFont="1" applyFill="1" applyBorder="1" applyAlignment="1">
      <alignment horizontal="right"/>
    </xf>
    <xf numFmtId="0" fontId="6" fillId="2" borderId="6" xfId="0" applyFont="1" applyFill="1" applyBorder="1" applyAlignment="1">
      <alignment horizontal="right"/>
    </xf>
    <xf numFmtId="0" fontId="6" fillId="2" borderId="36" xfId="0" applyFont="1" applyFill="1" applyBorder="1" applyAlignment="1">
      <alignment horizontal="right"/>
    </xf>
    <xf numFmtId="0" fontId="6" fillId="2" borderId="37" xfId="0" applyFont="1" applyFill="1" applyBorder="1" applyAlignment="1">
      <alignment horizontal="right"/>
    </xf>
    <xf numFmtId="0" fontId="6" fillId="2" borderId="42" xfId="0" applyFont="1" applyFill="1" applyBorder="1" applyAlignment="1">
      <alignment horizontal="center"/>
    </xf>
    <xf numFmtId="0" fontId="6" fillId="2" borderId="17" xfId="0" applyFont="1" applyFill="1" applyBorder="1" applyAlignment="1">
      <alignment horizontal="center"/>
    </xf>
    <xf numFmtId="0" fontId="6" fillId="2" borderId="18" xfId="0" applyFont="1" applyFill="1" applyBorder="1" applyAlignment="1">
      <alignment horizontal="center"/>
    </xf>
    <xf numFmtId="15" fontId="6" fillId="0" borderId="4" xfId="0" applyNumberFormat="1" applyFont="1" applyBorder="1" applyAlignment="1">
      <alignment horizontal="center"/>
    </xf>
    <xf numFmtId="15" fontId="6" fillId="0" borderId="13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5" fontId="8" fillId="0" borderId="2" xfId="0" applyNumberFormat="1" applyFont="1" applyBorder="1" applyAlignment="1">
      <alignment horizontal="center"/>
    </xf>
    <xf numFmtId="164" fontId="8" fillId="0" borderId="5" xfId="0" applyNumberFormat="1" applyFont="1" applyBorder="1" applyAlignment="1">
      <alignment horizontal="center"/>
    </xf>
    <xf numFmtId="2" fontId="8" fillId="0" borderId="5" xfId="0" applyNumberFormat="1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7" fillId="0" borderId="4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57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7" fillId="0" borderId="42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7" fillId="35" borderId="19" xfId="0" applyFont="1" applyFill="1" applyBorder="1" applyAlignment="1">
      <alignment horizontal="center" vertical="center"/>
    </xf>
    <xf numFmtId="0" fontId="7" fillId="35" borderId="14" xfId="0" applyFont="1" applyFill="1" applyBorder="1" applyAlignment="1">
      <alignment horizontal="center" vertical="center"/>
    </xf>
    <xf numFmtId="0" fontId="7" fillId="35" borderId="16" xfId="0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/>
    </xf>
    <xf numFmtId="0" fontId="32" fillId="0" borderId="54" xfId="0" applyFont="1" applyBorder="1" applyAlignment="1">
      <alignment horizontal="center"/>
    </xf>
    <xf numFmtId="0" fontId="33" fillId="42" borderId="15" xfId="0" applyFont="1" applyFill="1" applyBorder="1" applyAlignment="1">
      <alignment horizontal="center"/>
    </xf>
    <xf numFmtId="0" fontId="33" fillId="42" borderId="14" xfId="0" applyFont="1" applyFill="1" applyBorder="1" applyAlignment="1">
      <alignment horizontal="center"/>
    </xf>
    <xf numFmtId="0" fontId="33" fillId="42" borderId="6" xfId="0" applyFont="1" applyFill="1" applyBorder="1" applyAlignment="1">
      <alignment horizontal="center"/>
    </xf>
    <xf numFmtId="0" fontId="33" fillId="0" borderId="14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27" fillId="43" borderId="1" xfId="0" applyFont="1" applyFill="1" applyBorder="1"/>
    <xf numFmtId="0" fontId="27" fillId="35" borderId="1" xfId="0" applyFont="1" applyFill="1" applyBorder="1" applyAlignment="1">
      <alignment horizontal="center"/>
    </xf>
    <xf numFmtId="0" fontId="27" fillId="43" borderId="1" xfId="0" applyFont="1" applyFill="1" applyBorder="1" applyAlignment="1">
      <alignment horizontal="center"/>
    </xf>
    <xf numFmtId="0" fontId="27" fillId="35" borderId="1" xfId="0" applyFont="1" applyFill="1" applyBorder="1" applyAlignment="1">
      <alignment horizontal="center"/>
    </xf>
    <xf numFmtId="0" fontId="34" fillId="43" borderId="1" xfId="0" applyFont="1" applyFill="1" applyBorder="1" applyAlignment="1">
      <alignment horizontal="center"/>
    </xf>
    <xf numFmtId="0" fontId="35" fillId="35" borderId="1" xfId="0" applyFont="1" applyFill="1" applyBorder="1" applyAlignment="1">
      <alignment horizontal="center"/>
    </xf>
    <xf numFmtId="0" fontId="34" fillId="0" borderId="1" xfId="0" applyFont="1" applyBorder="1" applyAlignment="1">
      <alignment horizontal="center"/>
    </xf>
    <xf numFmtId="0" fontId="0" fillId="43" borderId="0" xfId="0" applyFill="1" applyAlignment="1">
      <alignment horizontal="center"/>
    </xf>
    <xf numFmtId="1" fontId="34" fillId="0" borderId="1" xfId="0" applyNumberFormat="1" applyFont="1" applyBorder="1" applyAlignment="1">
      <alignment horizontal="center"/>
    </xf>
    <xf numFmtId="0" fontId="35" fillId="0" borderId="1" xfId="0" applyFont="1" applyBorder="1" applyAlignment="1">
      <alignment horizontal="center"/>
    </xf>
    <xf numFmtId="0" fontId="0" fillId="35" borderId="1" xfId="0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44" borderId="1" xfId="0" applyFill="1" applyBorder="1" applyAlignment="1">
      <alignment horizontal="center"/>
    </xf>
    <xf numFmtId="0" fontId="0" fillId="35" borderId="11" xfId="0" applyFill="1" applyBorder="1" applyAlignment="1">
      <alignment horizontal="center"/>
    </xf>
    <xf numFmtId="1" fontId="0" fillId="0" borderId="11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1" fontId="0" fillId="0" borderId="8" xfId="0" applyNumberFormat="1" applyBorder="1" applyAlignment="1">
      <alignment horizontal="center"/>
    </xf>
    <xf numFmtId="0" fontId="27" fillId="0" borderId="8" xfId="0" applyFont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0" fontId="9" fillId="35" borderId="2" xfId="0" applyFont="1" applyFill="1" applyBorder="1" applyAlignment="1">
      <alignment horizontal="center"/>
    </xf>
    <xf numFmtId="0" fontId="10" fillId="35" borderId="1" xfId="0" applyFont="1" applyFill="1" applyBorder="1" applyAlignment="1">
      <alignment horizontal="left"/>
    </xf>
    <xf numFmtId="0" fontId="0" fillId="35" borderId="1" xfId="0" applyFill="1" applyBorder="1" applyAlignment="1">
      <alignment horizontal="left"/>
    </xf>
    <xf numFmtId="0" fontId="0" fillId="35" borderId="2" xfId="0" applyFill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0" fillId="0" borderId="1" xfId="0" applyFont="1" applyFill="1" applyBorder="1" applyAlignment="1">
      <alignment horizontal="left"/>
    </xf>
    <xf numFmtId="0" fontId="0" fillId="0" borderId="1" xfId="0" applyFill="1" applyBorder="1" applyAlignment="1">
      <alignment horizontal="left"/>
    </xf>
    <xf numFmtId="171" fontId="0" fillId="35" borderId="1" xfId="0" applyNumberFormat="1" applyFill="1" applyBorder="1" applyAlignment="1">
      <alignment horizontal="center"/>
    </xf>
    <xf numFmtId="0" fontId="10" fillId="35" borderId="1" xfId="0" applyFont="1" applyFill="1" applyBorder="1" applyAlignment="1">
      <alignment horizontal="center"/>
    </xf>
    <xf numFmtId="0" fontId="0" fillId="37" borderId="34" xfId="0" applyFill="1" applyBorder="1" applyAlignment="1">
      <alignment horizontal="center"/>
    </xf>
    <xf numFmtId="171" fontId="0" fillId="37" borderId="14" xfId="0" applyNumberFormat="1" applyFill="1" applyBorder="1" applyAlignment="1">
      <alignment horizontal="center"/>
    </xf>
    <xf numFmtId="171" fontId="0" fillId="37" borderId="34" xfId="0" applyNumberFormat="1" applyFill="1" applyBorder="1" applyAlignment="1">
      <alignment horizontal="center"/>
    </xf>
    <xf numFmtId="171" fontId="0" fillId="0" borderId="14" xfId="0" applyNumberFormat="1" applyBorder="1" applyAlignment="1">
      <alignment horizontal="center"/>
    </xf>
    <xf numFmtId="171" fontId="0" fillId="0" borderId="34" xfId="0" applyNumberFormat="1" applyBorder="1" applyAlignment="1">
      <alignment horizontal="center"/>
    </xf>
    <xf numFmtId="171" fontId="0" fillId="37" borderId="3" xfId="0" applyNumberFormat="1" applyFill="1" applyBorder="1" applyAlignment="1">
      <alignment horizontal="center"/>
    </xf>
    <xf numFmtId="0" fontId="0" fillId="37" borderId="3" xfId="0" applyFill="1" applyBorder="1" applyAlignment="1">
      <alignment horizontal="center"/>
    </xf>
    <xf numFmtId="0" fontId="0" fillId="37" borderId="3" xfId="0" applyFill="1" applyBorder="1"/>
    <xf numFmtId="0" fontId="0" fillId="37" borderId="1" xfId="0" applyFill="1" applyBorder="1"/>
  </cellXfs>
  <cellStyles count="81">
    <cellStyle name="20 % - Accent1" xfId="28" builtinId="30" customBuiltin="1"/>
    <cellStyle name="20 % - Accent1 2" xfId="55" xr:uid="{00000000-0005-0000-0000-000001000000}"/>
    <cellStyle name="20 % - Accent1 3" xfId="69" xr:uid="{00000000-0005-0000-0000-000002000000}"/>
    <cellStyle name="20 % - Accent2" xfId="32" builtinId="34" customBuiltin="1"/>
    <cellStyle name="20 % - Accent2 2" xfId="57" xr:uid="{00000000-0005-0000-0000-000004000000}"/>
    <cellStyle name="20 % - Accent2 3" xfId="71" xr:uid="{00000000-0005-0000-0000-000005000000}"/>
    <cellStyle name="20 % - Accent3" xfId="36" builtinId="38" customBuiltin="1"/>
    <cellStyle name="20 % - Accent3 2" xfId="59" xr:uid="{00000000-0005-0000-0000-000007000000}"/>
    <cellStyle name="20 % - Accent3 3" xfId="73" xr:uid="{00000000-0005-0000-0000-000008000000}"/>
    <cellStyle name="20 % - Accent4" xfId="40" builtinId="42" customBuiltin="1"/>
    <cellStyle name="20 % - Accent4 2" xfId="61" xr:uid="{00000000-0005-0000-0000-00000A000000}"/>
    <cellStyle name="20 % - Accent4 3" xfId="75" xr:uid="{00000000-0005-0000-0000-00000B000000}"/>
    <cellStyle name="20 % - Accent5" xfId="44" builtinId="46" customBuiltin="1"/>
    <cellStyle name="20 % - Accent5 2" xfId="63" xr:uid="{00000000-0005-0000-0000-00000D000000}"/>
    <cellStyle name="20 % - Accent5 3" xfId="77" xr:uid="{00000000-0005-0000-0000-00000E000000}"/>
    <cellStyle name="20 % - Accent6" xfId="48" builtinId="50" customBuiltin="1"/>
    <cellStyle name="20 % - Accent6 2" xfId="65" xr:uid="{00000000-0005-0000-0000-000010000000}"/>
    <cellStyle name="20 % - Accent6 3" xfId="79" xr:uid="{00000000-0005-0000-0000-000011000000}"/>
    <cellStyle name="40 % - Accent1" xfId="29" builtinId="31" customBuiltin="1"/>
    <cellStyle name="40 % - Accent1 2" xfId="56" xr:uid="{00000000-0005-0000-0000-000013000000}"/>
    <cellStyle name="40 % - Accent1 3" xfId="70" xr:uid="{00000000-0005-0000-0000-000014000000}"/>
    <cellStyle name="40 % - Accent2" xfId="33" builtinId="35" customBuiltin="1"/>
    <cellStyle name="40 % - Accent2 2" xfId="58" xr:uid="{00000000-0005-0000-0000-000016000000}"/>
    <cellStyle name="40 % - Accent2 3" xfId="72" xr:uid="{00000000-0005-0000-0000-000017000000}"/>
    <cellStyle name="40 % - Accent3" xfId="37" builtinId="39" customBuiltin="1"/>
    <cellStyle name="40 % - Accent3 2" xfId="60" xr:uid="{00000000-0005-0000-0000-000019000000}"/>
    <cellStyle name="40 % - Accent3 3" xfId="74" xr:uid="{00000000-0005-0000-0000-00001A000000}"/>
    <cellStyle name="40 % - Accent4" xfId="41" builtinId="43" customBuiltin="1"/>
    <cellStyle name="40 % - Accent4 2" xfId="62" xr:uid="{00000000-0005-0000-0000-00001C000000}"/>
    <cellStyle name="40 % - Accent4 3" xfId="76" xr:uid="{00000000-0005-0000-0000-00001D000000}"/>
    <cellStyle name="40 % - Accent5" xfId="45" builtinId="47" customBuiltin="1"/>
    <cellStyle name="40 % - Accent5 2" xfId="64" xr:uid="{00000000-0005-0000-0000-00001F000000}"/>
    <cellStyle name="40 % - Accent5 3" xfId="78" xr:uid="{00000000-0005-0000-0000-000020000000}"/>
    <cellStyle name="40 % - Accent6" xfId="49" builtinId="51" customBuiltin="1"/>
    <cellStyle name="40 % - Accent6 2" xfId="66" xr:uid="{00000000-0005-0000-0000-000022000000}"/>
    <cellStyle name="40 % - Accent6 3" xfId="80" xr:uid="{00000000-0005-0000-0000-000023000000}"/>
    <cellStyle name="60 % - Accent1" xfId="30" builtinId="32" customBuiltin="1"/>
    <cellStyle name="60 % - Accent2" xfId="34" builtinId="36" customBuiltin="1"/>
    <cellStyle name="60 % - Accent3" xfId="38" builtinId="40" customBuiltin="1"/>
    <cellStyle name="60 % - Accent4" xfId="42" builtinId="44" customBuiltin="1"/>
    <cellStyle name="60 % - Accent5" xfId="46" builtinId="48" customBuiltin="1"/>
    <cellStyle name="60 % - Accent6" xfId="50" builtinId="52" customBuiltin="1"/>
    <cellStyle name="Accent1" xfId="27" builtinId="29" customBuiltin="1"/>
    <cellStyle name="Accent2" xfId="31" builtinId="33" customBuiltin="1"/>
    <cellStyle name="Accent3" xfId="35" builtinId="37" customBuiltin="1"/>
    <cellStyle name="Accent4" xfId="39" builtinId="41" customBuiltin="1"/>
    <cellStyle name="Accent5" xfId="43" builtinId="45" customBuiltin="1"/>
    <cellStyle name="Accent6" xfId="47" builtinId="49" customBuiltin="1"/>
    <cellStyle name="Avertissement" xfId="24" builtinId="11" customBuiltin="1"/>
    <cellStyle name="Calcul" xfId="21" builtinId="22" customBuiltin="1"/>
    <cellStyle name="Cellule liée" xfId="22" builtinId="24" customBuiltin="1"/>
    <cellStyle name="Commentaire 2" xfId="52" xr:uid="{00000000-0005-0000-0000-000033000000}"/>
    <cellStyle name="Commentaire 3" xfId="54" xr:uid="{00000000-0005-0000-0000-000034000000}"/>
    <cellStyle name="Commentaire 4" xfId="68" xr:uid="{00000000-0005-0000-0000-000035000000}"/>
    <cellStyle name="Entrée" xfId="19" builtinId="20" customBuiltin="1"/>
    <cellStyle name="Excel Built-in Normal" xfId="5" xr:uid="{00000000-0005-0000-0000-000037000000}"/>
    <cellStyle name="Insatisfaisant" xfId="17" builtinId="27" customBuiltin="1"/>
    <cellStyle name="Neutre" xfId="18" builtinId="28" customBuiltin="1"/>
    <cellStyle name="Normal" xfId="0" builtinId="0"/>
    <cellStyle name="Normal 10" xfId="67" xr:uid="{00000000-0005-0000-0000-00003B000000}"/>
    <cellStyle name="Normal 2" xfId="1" xr:uid="{00000000-0005-0000-0000-00003C000000}"/>
    <cellStyle name="Normal 2 2" xfId="9" xr:uid="{00000000-0005-0000-0000-00003D000000}"/>
    <cellStyle name="Normal 3" xfId="3" xr:uid="{00000000-0005-0000-0000-00003E000000}"/>
    <cellStyle name="Normal 3 2" xfId="6" xr:uid="{00000000-0005-0000-0000-00003F000000}"/>
    <cellStyle name="Normal 4" xfId="2" xr:uid="{00000000-0005-0000-0000-000040000000}"/>
    <cellStyle name="Normal 5" xfId="4" xr:uid="{00000000-0005-0000-0000-000041000000}"/>
    <cellStyle name="Normal 5 2" xfId="10" xr:uid="{00000000-0005-0000-0000-000042000000}"/>
    <cellStyle name="Normal 6" xfId="7" xr:uid="{00000000-0005-0000-0000-000043000000}"/>
    <cellStyle name="Normal 7" xfId="8" xr:uid="{00000000-0005-0000-0000-000044000000}"/>
    <cellStyle name="Normal 8" xfId="51" xr:uid="{00000000-0005-0000-0000-000045000000}"/>
    <cellStyle name="Normal 9" xfId="53" xr:uid="{00000000-0005-0000-0000-000046000000}"/>
    <cellStyle name="Satisfaisant" xfId="16" builtinId="26" customBuiltin="1"/>
    <cellStyle name="Sortie" xfId="20" builtinId="21" customBuiltin="1"/>
    <cellStyle name="Texte explicatif" xfId="25" builtinId="53" customBuiltin="1"/>
    <cellStyle name="Titre" xfId="11" builtinId="15" customBuiltin="1"/>
    <cellStyle name="Titre 1" xfId="12" builtinId="16" customBuiltin="1"/>
    <cellStyle name="Titre 2" xfId="13" builtinId="17" customBuiltin="1"/>
    <cellStyle name="Titre 3" xfId="14" builtinId="18" customBuiltin="1"/>
    <cellStyle name="Titre 4" xfId="15" builtinId="19" customBuiltin="1"/>
    <cellStyle name="Total" xfId="26" builtinId="25" customBuiltin="1"/>
    <cellStyle name="Vérification" xfId="23" builtinId="23" customBuiltin="1"/>
  </cellStyles>
  <dxfs count="0"/>
  <tableStyles count="0" defaultTableStyle="TableStyleMedium9" defaultPivotStyle="PivotStyleLight16"/>
  <colors>
    <mruColors>
      <color rgb="FFFF4343"/>
      <color rgb="FF0C00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Relationship Id="rId8" Type="http://schemas.openxmlformats.org/officeDocument/2006/relationships/worksheet" Target="worksheets/sheet8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7.emf"/><Relationship Id="rId1" Type="http://schemas.openxmlformats.org/officeDocument/2006/relationships/image" Target="../media/image6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8.emf"/><Relationship Id="rId1" Type="http://schemas.openxmlformats.org/officeDocument/2006/relationships/image" Target="../media/image9.e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10.emf"/><Relationship Id="rId1" Type="http://schemas.openxmlformats.org/officeDocument/2006/relationships/image" Target="../media/image11.emf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13.emf"/><Relationship Id="rId1" Type="http://schemas.openxmlformats.org/officeDocument/2006/relationships/image" Target="../media/image12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16.emf"/><Relationship Id="rId2" Type="http://schemas.openxmlformats.org/officeDocument/2006/relationships/image" Target="../media/image15.emf"/><Relationship Id="rId1" Type="http://schemas.openxmlformats.org/officeDocument/2006/relationships/image" Target="../media/image14.emf"/><Relationship Id="rId5" Type="http://schemas.openxmlformats.org/officeDocument/2006/relationships/image" Target="../media/image18.emf"/><Relationship Id="rId4" Type="http://schemas.openxmlformats.org/officeDocument/2006/relationships/image" Target="../media/image17.emf"/></Relationships>
</file>

<file path=xl/drawings/_rels/vmlDrawing7.vml.rels><?xml version="1.0" encoding="UTF-8" standalone="yes"?>
<Relationships xmlns="http://schemas.openxmlformats.org/package/2006/relationships"><Relationship Id="rId2" Type="http://schemas.openxmlformats.org/officeDocument/2006/relationships/image" Target="../media/image20.emf"/><Relationship Id="rId1" Type="http://schemas.openxmlformats.org/officeDocument/2006/relationships/image" Target="../media/image19.emf"/></Relationships>
</file>

<file path=xl/drawings/_rels/vmlDrawing8.vml.rels><?xml version="1.0" encoding="UTF-8" standalone="yes"?>
<Relationships xmlns="http://schemas.openxmlformats.org/package/2006/relationships"><Relationship Id="rId2" Type="http://schemas.openxmlformats.org/officeDocument/2006/relationships/image" Target="../media/image22.emf"/><Relationship Id="rId1" Type="http://schemas.openxmlformats.org/officeDocument/2006/relationships/image" Target="../media/image21.emf"/></Relationships>
</file>

<file path=xl/drawings/_rels/vmlDrawing9.vml.rels><?xml version="1.0" encoding="UTF-8" standalone="yes"?>
<Relationships xmlns="http://schemas.openxmlformats.org/package/2006/relationships"><Relationship Id="rId2" Type="http://schemas.openxmlformats.org/officeDocument/2006/relationships/image" Target="../media/image24.emf"/><Relationship Id="rId1" Type="http://schemas.openxmlformats.org/officeDocument/2006/relationships/image" Target="../media/image23.emf"/></Relationships>
</file>

<file path=xl/drawings/_rels/vmlDrawing10.vml.rels><?xml version="1.0" encoding="UTF-8" standalone="yes"?>
<Relationships xmlns="http://schemas.openxmlformats.org/package/2006/relationships"><Relationship Id="rId2" Type="http://schemas.openxmlformats.org/officeDocument/2006/relationships/image" Target="../media/image26.emf"/><Relationship Id="rId1" Type="http://schemas.openxmlformats.org/officeDocument/2006/relationships/image" Target="../media/image25.emf"/></Relationships>
</file>

<file path=xl/drawings/_rels/vmlDrawing1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9.emf"/><Relationship Id="rId2" Type="http://schemas.openxmlformats.org/officeDocument/2006/relationships/image" Target="../media/image28.emf"/><Relationship Id="rId1" Type="http://schemas.openxmlformats.org/officeDocument/2006/relationships/image" Target="../media/image27.emf"/><Relationship Id="rId6" Type="http://schemas.openxmlformats.org/officeDocument/2006/relationships/image" Target="../media/image32.emf"/><Relationship Id="rId5" Type="http://schemas.openxmlformats.org/officeDocument/2006/relationships/image" Target="../media/image31.emf"/><Relationship Id="rId4" Type="http://schemas.openxmlformats.org/officeDocument/2006/relationships/image" Target="../media/image30.emf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4.emf"/><Relationship Id="rId1" Type="http://schemas.openxmlformats.org/officeDocument/2006/relationships/image" Target="../media/image33.emf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36.emf"/><Relationship Id="rId1" Type="http://schemas.openxmlformats.org/officeDocument/2006/relationships/image" Target="../media/image35.emf"/></Relationships>
</file>

<file path=xl/drawings/_rels/vmlDrawing14.vml.rels><?xml version="1.0" encoding="UTF-8" standalone="yes"?>
<Relationships xmlns="http://schemas.openxmlformats.org/package/2006/relationships"><Relationship Id="rId2" Type="http://schemas.openxmlformats.org/officeDocument/2006/relationships/image" Target="../media/image38.emf"/><Relationship Id="rId1" Type="http://schemas.openxmlformats.org/officeDocument/2006/relationships/image" Target="../media/image37.emf"/></Relationships>
</file>

<file path=xl/drawings/_rels/vmlDrawing15.vml.rels><?xml version="1.0" encoding="UTF-8" standalone="yes"?>
<Relationships xmlns="http://schemas.openxmlformats.org/package/2006/relationships"><Relationship Id="rId2" Type="http://schemas.openxmlformats.org/officeDocument/2006/relationships/image" Target="../media/image40.emf"/><Relationship Id="rId1" Type="http://schemas.openxmlformats.org/officeDocument/2006/relationships/image" Target="../media/image39.emf"/></Relationships>
</file>

<file path=xl/drawings/_rels/vmlDrawing16.vml.rels><?xml version="1.0" encoding="UTF-8" standalone="yes"?>
<Relationships xmlns="http://schemas.openxmlformats.org/package/2006/relationships"><Relationship Id="rId2" Type="http://schemas.openxmlformats.org/officeDocument/2006/relationships/image" Target="../media/image42.emf"/><Relationship Id="rId1" Type="http://schemas.openxmlformats.org/officeDocument/2006/relationships/image" Target="../media/image41.emf"/></Relationships>
</file>

<file path=xl/drawings/_rels/vmlDrawing17.vml.rels><?xml version="1.0" encoding="UTF-8" standalone="yes"?>
<Relationships xmlns="http://schemas.openxmlformats.org/package/2006/relationships"><Relationship Id="rId2" Type="http://schemas.openxmlformats.org/officeDocument/2006/relationships/image" Target="../media/image44.emf"/><Relationship Id="rId1" Type="http://schemas.openxmlformats.org/officeDocument/2006/relationships/image" Target="../media/image43.emf"/></Relationships>
</file>

<file path=xl/drawings/_rels/vmlDrawing18.vml.rels><?xml version="1.0" encoding="UTF-8" standalone="yes"?>
<Relationships xmlns="http://schemas.openxmlformats.org/package/2006/relationships"><Relationship Id="rId2" Type="http://schemas.openxmlformats.org/officeDocument/2006/relationships/image" Target="../media/image46.emf"/><Relationship Id="rId1" Type="http://schemas.openxmlformats.org/officeDocument/2006/relationships/image" Target="../media/image45.emf"/></Relationships>
</file>

<file path=xl/drawings/_rels/vmlDrawing19.vml.rels><?xml version="1.0" encoding="UTF-8" standalone="yes"?>
<Relationships xmlns="http://schemas.openxmlformats.org/package/2006/relationships"><Relationship Id="rId3" Type="http://schemas.openxmlformats.org/officeDocument/2006/relationships/image" Target="../media/image49.emf"/><Relationship Id="rId2" Type="http://schemas.openxmlformats.org/officeDocument/2006/relationships/image" Target="../media/image48.emf"/><Relationship Id="rId1" Type="http://schemas.openxmlformats.org/officeDocument/2006/relationships/image" Target="../media/image47.emf"/><Relationship Id="rId6" Type="http://schemas.openxmlformats.org/officeDocument/2006/relationships/image" Target="../media/image52.emf"/><Relationship Id="rId5" Type="http://schemas.openxmlformats.org/officeDocument/2006/relationships/image" Target="../media/image51.emf"/><Relationship Id="rId4" Type="http://schemas.openxmlformats.org/officeDocument/2006/relationships/image" Target="../media/image50.emf"/></Relationships>
</file>

<file path=xl/drawings/_rels/vmlDrawing20.vml.rels><?xml version="1.0" encoding="UTF-8" standalone="yes"?>
<Relationships xmlns="http://schemas.openxmlformats.org/package/2006/relationships"><Relationship Id="rId2" Type="http://schemas.openxmlformats.org/officeDocument/2006/relationships/image" Target="../media/image54.emf"/><Relationship Id="rId1" Type="http://schemas.openxmlformats.org/officeDocument/2006/relationships/image" Target="../media/image53.emf"/></Relationships>
</file>

<file path=xl/drawings/_rels/vmlDrawing21.vml.rels><?xml version="1.0" encoding="UTF-8" standalone="yes"?>
<Relationships xmlns="http://schemas.openxmlformats.org/package/2006/relationships"><Relationship Id="rId2" Type="http://schemas.openxmlformats.org/officeDocument/2006/relationships/image" Target="../media/image56.emf"/><Relationship Id="rId1" Type="http://schemas.openxmlformats.org/officeDocument/2006/relationships/image" Target="../media/image55.emf"/></Relationships>
</file>

<file path=xl/drawings/_rels/vmlDrawing22.vml.rels><?xml version="1.0" encoding="UTF-8" standalone="yes"?>
<Relationships xmlns="http://schemas.openxmlformats.org/package/2006/relationships"><Relationship Id="rId2" Type="http://schemas.openxmlformats.org/officeDocument/2006/relationships/image" Target="../media/image58.emf"/><Relationship Id="rId1" Type="http://schemas.openxmlformats.org/officeDocument/2006/relationships/image" Target="../media/image57.emf"/></Relationships>
</file>

<file path=xl/drawings/_rels/vmlDrawing23.vml.rels><?xml version="1.0" encoding="UTF-8" standalone="yes"?>
<Relationships xmlns="http://schemas.openxmlformats.org/package/2006/relationships"><Relationship Id="rId2" Type="http://schemas.openxmlformats.org/officeDocument/2006/relationships/image" Target="../media/image60.emf"/><Relationship Id="rId1" Type="http://schemas.openxmlformats.org/officeDocument/2006/relationships/image" Target="../media/image59.emf"/></Relationships>
</file>

<file path=xl/drawings/_rels/vmlDrawing24.vml.rels><?xml version="1.0" encoding="UTF-8" standalone="yes"?>
<Relationships xmlns="http://schemas.openxmlformats.org/package/2006/relationships"><Relationship Id="rId2" Type="http://schemas.openxmlformats.org/officeDocument/2006/relationships/image" Target="../media/image62.emf"/><Relationship Id="rId1" Type="http://schemas.openxmlformats.org/officeDocument/2006/relationships/image" Target="../media/image61.emf"/></Relationships>
</file>

<file path=xl/drawings/_rels/vmlDrawing25.vml.rels><?xml version="1.0" encoding="UTF-8" standalone="yes"?>
<Relationships xmlns="http://schemas.openxmlformats.org/package/2006/relationships"><Relationship Id="rId2" Type="http://schemas.openxmlformats.org/officeDocument/2006/relationships/image" Target="../media/image64.emf"/><Relationship Id="rId1" Type="http://schemas.openxmlformats.org/officeDocument/2006/relationships/image" Target="../media/image63.emf"/></Relationships>
</file>

<file path=xl/drawings/_rels/vmlDrawing26.vml.rels><?xml version="1.0" encoding="UTF-8" standalone="yes"?>
<Relationships xmlns="http://schemas.openxmlformats.org/package/2006/relationships"><Relationship Id="rId2" Type="http://schemas.openxmlformats.org/officeDocument/2006/relationships/image" Target="../media/image66.emf"/><Relationship Id="rId1" Type="http://schemas.openxmlformats.org/officeDocument/2006/relationships/image" Target="../media/image6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38100</xdr:colOff>
          <xdr:row>2</xdr:row>
          <xdr:rowOff>47625</xdr:rowOff>
        </xdr:from>
        <xdr:to>
          <xdr:col>12</xdr:col>
          <xdr:colOff>314325</xdr:colOff>
          <xdr:row>3</xdr:row>
          <xdr:rowOff>133350</xdr:rowOff>
        </xdr:to>
        <xdr:sp macro="" textlink="">
          <xdr:nvSpPr>
            <xdr:cNvPr id="16403" name="Vainqueurs" hidden="1">
              <a:extLst>
                <a:ext uri="{63B3BB69-23CF-44E3-9099-C40C66FF867C}">
                  <a14:compatExt spid="_x0000_s16403"/>
                </a:ext>
                <a:ext uri="{FF2B5EF4-FFF2-40B4-BE49-F238E27FC236}">
                  <a16:creationId xmlns:a16="http://schemas.microsoft.com/office/drawing/2014/main" id="{00000000-0008-0000-0100-000013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38100</xdr:colOff>
          <xdr:row>4</xdr:row>
          <xdr:rowOff>85725</xdr:rowOff>
        </xdr:from>
        <xdr:to>
          <xdr:col>12</xdr:col>
          <xdr:colOff>314325</xdr:colOff>
          <xdr:row>5</xdr:row>
          <xdr:rowOff>161925</xdr:rowOff>
        </xdr:to>
        <xdr:sp macro="" textlink="">
          <xdr:nvSpPr>
            <xdr:cNvPr id="16404" name="surlignage" hidden="1">
              <a:extLst>
                <a:ext uri="{63B3BB69-23CF-44E3-9099-C40C66FF867C}">
                  <a14:compatExt spid="_x0000_s16404"/>
                </a:ext>
                <a:ext uri="{FF2B5EF4-FFF2-40B4-BE49-F238E27FC236}">
                  <a16:creationId xmlns:a16="http://schemas.microsoft.com/office/drawing/2014/main" id="{00000000-0008-0000-0100-000014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38100</xdr:colOff>
          <xdr:row>6</xdr:row>
          <xdr:rowOff>114300</xdr:rowOff>
        </xdr:from>
        <xdr:to>
          <xdr:col>12</xdr:col>
          <xdr:colOff>314325</xdr:colOff>
          <xdr:row>8</xdr:row>
          <xdr:rowOff>0</xdr:rowOff>
        </xdr:to>
        <xdr:sp macro="" textlink="">
          <xdr:nvSpPr>
            <xdr:cNvPr id="16405" name="impression" hidden="1">
              <a:extLst>
                <a:ext uri="{63B3BB69-23CF-44E3-9099-C40C66FF867C}">
                  <a14:compatExt spid="_x0000_s16405"/>
                </a:ext>
                <a:ext uri="{FF2B5EF4-FFF2-40B4-BE49-F238E27FC236}">
                  <a16:creationId xmlns:a16="http://schemas.microsoft.com/office/drawing/2014/main" id="{00000000-0008-0000-0100-000015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38100</xdr:colOff>
          <xdr:row>8</xdr:row>
          <xdr:rowOff>152400</xdr:rowOff>
        </xdr:from>
        <xdr:to>
          <xdr:col>12</xdr:col>
          <xdr:colOff>314325</xdr:colOff>
          <xdr:row>10</xdr:row>
          <xdr:rowOff>28575</xdr:rowOff>
        </xdr:to>
        <xdr:sp macro="" textlink="">
          <xdr:nvSpPr>
            <xdr:cNvPr id="16407" name="extraction" hidden="1">
              <a:extLst>
                <a:ext uri="{63B3BB69-23CF-44E3-9099-C40C66FF867C}">
                  <a14:compatExt spid="_x0000_s16407"/>
                </a:ext>
                <a:ext uri="{FF2B5EF4-FFF2-40B4-BE49-F238E27FC236}">
                  <a16:creationId xmlns:a16="http://schemas.microsoft.com/office/drawing/2014/main" id="{00000000-0008-0000-0100-000017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38100</xdr:colOff>
          <xdr:row>0</xdr:row>
          <xdr:rowOff>47625</xdr:rowOff>
        </xdr:from>
        <xdr:to>
          <xdr:col>12</xdr:col>
          <xdr:colOff>314325</xdr:colOff>
          <xdr:row>1</xdr:row>
          <xdr:rowOff>95250</xdr:rowOff>
        </xdr:to>
        <xdr:sp macro="" textlink="">
          <xdr:nvSpPr>
            <xdr:cNvPr id="16413" name="verifdossard1" hidden="1">
              <a:extLst>
                <a:ext uri="{63B3BB69-23CF-44E3-9099-C40C66FF867C}">
                  <a14:compatExt spid="_x0000_s16413"/>
                </a:ext>
                <a:ext uri="{FF2B5EF4-FFF2-40B4-BE49-F238E27FC236}">
                  <a16:creationId xmlns:a16="http://schemas.microsoft.com/office/drawing/2014/main" id="{00000000-0008-0000-0100-00001D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419100</xdr:colOff>
          <xdr:row>1</xdr:row>
          <xdr:rowOff>0</xdr:rowOff>
        </xdr:from>
        <xdr:to>
          <xdr:col>11</xdr:col>
          <xdr:colOff>666750</xdr:colOff>
          <xdr:row>2</xdr:row>
          <xdr:rowOff>161925</xdr:rowOff>
        </xdr:to>
        <xdr:sp macro="" textlink="">
          <xdr:nvSpPr>
            <xdr:cNvPr id="41987" name="Mise_en_Pages" hidden="1">
              <a:extLst>
                <a:ext uri="{63B3BB69-23CF-44E3-9099-C40C66FF867C}">
                  <a14:compatExt spid="_x0000_s41987"/>
                </a:ext>
                <a:ext uri="{FF2B5EF4-FFF2-40B4-BE49-F238E27FC236}">
                  <a16:creationId xmlns:a16="http://schemas.microsoft.com/office/drawing/2014/main" id="{00000000-0008-0000-0200-000003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419100</xdr:colOff>
          <xdr:row>3</xdr:row>
          <xdr:rowOff>161925</xdr:rowOff>
        </xdr:from>
        <xdr:to>
          <xdr:col>11</xdr:col>
          <xdr:colOff>666750</xdr:colOff>
          <xdr:row>5</xdr:row>
          <xdr:rowOff>133350</xdr:rowOff>
        </xdr:to>
        <xdr:sp macro="" textlink="">
          <xdr:nvSpPr>
            <xdr:cNvPr id="41988" name="impression" hidden="1">
              <a:extLst>
                <a:ext uri="{63B3BB69-23CF-44E3-9099-C40C66FF867C}">
                  <a14:compatExt spid="_x0000_s41988"/>
                </a:ext>
                <a:ext uri="{FF2B5EF4-FFF2-40B4-BE49-F238E27FC236}">
                  <a16:creationId xmlns:a16="http://schemas.microsoft.com/office/drawing/2014/main" id="{00000000-0008-0000-0200-000004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1</xdr:row>
          <xdr:rowOff>0</xdr:rowOff>
        </xdr:from>
        <xdr:to>
          <xdr:col>12</xdr:col>
          <xdr:colOff>276225</xdr:colOff>
          <xdr:row>5</xdr:row>
          <xdr:rowOff>125654</xdr:rowOff>
        </xdr:to>
        <xdr:grpSp>
          <xdr:nvGrpSpPr>
            <xdr:cNvPr id="2" name="Groupe 1">
              <a:extLst>
                <a:ext uri="{FF2B5EF4-FFF2-40B4-BE49-F238E27FC236}">
                  <a16:creationId xmlns:a16="http://schemas.microsoft.com/office/drawing/2014/main" id="{00000000-0008-0000-0300-000002000000}"/>
                </a:ext>
              </a:extLst>
            </xdr:cNvPr>
            <xdr:cNvGrpSpPr/>
          </xdr:nvGrpSpPr>
          <xdr:grpSpPr>
            <a:xfrm>
              <a:off x="9029700" y="238125"/>
              <a:ext cx="1800225" cy="925754"/>
              <a:chOff x="9115425" y="238125"/>
              <a:chExt cx="1800225" cy="911225"/>
            </a:xfrm>
          </xdr:grpSpPr>
          <xdr:sp macro="" textlink="">
            <xdr:nvSpPr>
              <xdr:cNvPr id="50181" name="Mise_en_Pages" hidden="1">
                <a:extLst>
                  <a:ext uri="{63B3BB69-23CF-44E3-9099-C40C66FF867C}">
                    <a14:compatExt spid="_x0000_s50181"/>
                  </a:ext>
                  <a:ext uri="{FF2B5EF4-FFF2-40B4-BE49-F238E27FC236}">
                    <a16:creationId xmlns:a16="http://schemas.microsoft.com/office/drawing/2014/main" id="{00000000-0008-0000-0300-000005C40000}"/>
                  </a:ext>
                </a:extLst>
              </xdr:cNvPr>
              <xdr:cNvSpPr/>
            </xdr:nvSpPr>
            <xdr:spPr bwMode="auto">
              <a:xfrm>
                <a:off x="9115425" y="238125"/>
                <a:ext cx="1800225" cy="36195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50182" name="impression" hidden="1">
                <a:extLst>
                  <a:ext uri="{63B3BB69-23CF-44E3-9099-C40C66FF867C}">
                    <a14:compatExt spid="_x0000_s50182"/>
                  </a:ext>
                  <a:ext uri="{FF2B5EF4-FFF2-40B4-BE49-F238E27FC236}">
                    <a16:creationId xmlns:a16="http://schemas.microsoft.com/office/drawing/2014/main" id="{00000000-0008-0000-0300-000006C40000}"/>
                  </a:ext>
                </a:extLst>
              </xdr:cNvPr>
              <xdr:cNvSpPr/>
            </xdr:nvSpPr>
            <xdr:spPr bwMode="auto">
              <a:xfrm>
                <a:off x="9115425" y="787400"/>
                <a:ext cx="1800225" cy="36195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18409</xdr:colOff>
          <xdr:row>1</xdr:row>
          <xdr:rowOff>28575</xdr:rowOff>
        </xdr:from>
        <xdr:to>
          <xdr:col>12</xdr:col>
          <xdr:colOff>294409</xdr:colOff>
          <xdr:row>5</xdr:row>
          <xdr:rowOff>155285</xdr:rowOff>
        </xdr:to>
        <xdr:grpSp>
          <xdr:nvGrpSpPr>
            <xdr:cNvPr id="2" name="Groupe 1">
              <a:extLst>
                <a:ext uri="{FF2B5EF4-FFF2-40B4-BE49-F238E27FC236}">
                  <a16:creationId xmlns:a16="http://schemas.microsoft.com/office/drawing/2014/main" id="{00000000-0008-0000-0400-000002000000}"/>
                </a:ext>
              </a:extLst>
            </xdr:cNvPr>
            <xdr:cNvGrpSpPr/>
          </xdr:nvGrpSpPr>
          <xdr:grpSpPr>
            <a:xfrm>
              <a:off x="9543409" y="266700"/>
              <a:ext cx="1800000" cy="936335"/>
              <a:chOff x="9145091" y="242455"/>
              <a:chExt cx="1800000" cy="913894"/>
            </a:xfrm>
          </xdr:grpSpPr>
          <xdr:sp macro="" textlink="">
            <xdr:nvSpPr>
              <xdr:cNvPr id="51205" name="Mise_en_Pages" hidden="1">
                <a:extLst>
                  <a:ext uri="{63B3BB69-23CF-44E3-9099-C40C66FF867C}">
                    <a14:compatExt spid="_x0000_s51205"/>
                  </a:ext>
                  <a:ext uri="{FF2B5EF4-FFF2-40B4-BE49-F238E27FC236}">
                    <a16:creationId xmlns:a16="http://schemas.microsoft.com/office/drawing/2014/main" id="{00000000-0008-0000-0400-000005C80000}"/>
                  </a:ext>
                </a:extLst>
              </xdr:cNvPr>
              <xdr:cNvSpPr/>
            </xdr:nvSpPr>
            <xdr:spPr bwMode="auto">
              <a:xfrm>
                <a:off x="9145091" y="242455"/>
                <a:ext cx="1800000" cy="360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51206" name="impression" hidden="1">
                <a:extLst>
                  <a:ext uri="{63B3BB69-23CF-44E3-9099-C40C66FF867C}">
                    <a14:compatExt spid="_x0000_s51206"/>
                  </a:ext>
                  <a:ext uri="{FF2B5EF4-FFF2-40B4-BE49-F238E27FC236}">
                    <a16:creationId xmlns:a16="http://schemas.microsoft.com/office/drawing/2014/main" id="{00000000-0008-0000-0400-000006C80000}"/>
                  </a:ext>
                </a:extLst>
              </xdr:cNvPr>
              <xdr:cNvSpPr/>
            </xdr:nvSpPr>
            <xdr:spPr bwMode="auto">
              <a:xfrm>
                <a:off x="9145091" y="796349"/>
                <a:ext cx="1800000" cy="360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18409</xdr:colOff>
          <xdr:row>1</xdr:row>
          <xdr:rowOff>0</xdr:rowOff>
        </xdr:from>
        <xdr:to>
          <xdr:col>12</xdr:col>
          <xdr:colOff>294409</xdr:colOff>
          <xdr:row>5</xdr:row>
          <xdr:rowOff>126710</xdr:rowOff>
        </xdr:to>
        <xdr:grpSp>
          <xdr:nvGrpSpPr>
            <xdr:cNvPr id="2" name="Groupe 1">
              <a:extLst>
                <a:ext uri="{FF2B5EF4-FFF2-40B4-BE49-F238E27FC236}">
                  <a16:creationId xmlns:a16="http://schemas.microsoft.com/office/drawing/2014/main" id="{00000000-0008-0000-0500-000002000000}"/>
                </a:ext>
              </a:extLst>
            </xdr:cNvPr>
            <xdr:cNvGrpSpPr/>
          </xdr:nvGrpSpPr>
          <xdr:grpSpPr>
            <a:xfrm>
              <a:off x="9852972" y="238125"/>
              <a:ext cx="1800000" cy="936335"/>
              <a:chOff x="9145091" y="242455"/>
              <a:chExt cx="1800000" cy="913894"/>
            </a:xfrm>
          </xdr:grpSpPr>
          <xdr:sp macro="" textlink="">
            <xdr:nvSpPr>
              <xdr:cNvPr id="243713" name="Mise_en_Pages" hidden="1">
                <a:extLst>
                  <a:ext uri="{63B3BB69-23CF-44E3-9099-C40C66FF867C}">
                    <a14:compatExt spid="_x0000_s243713"/>
                  </a:ext>
                  <a:ext uri="{FF2B5EF4-FFF2-40B4-BE49-F238E27FC236}">
                    <a16:creationId xmlns:a16="http://schemas.microsoft.com/office/drawing/2014/main" id="{00000000-0008-0000-0500-000001B80300}"/>
                  </a:ext>
                </a:extLst>
              </xdr:cNvPr>
              <xdr:cNvSpPr/>
            </xdr:nvSpPr>
            <xdr:spPr bwMode="auto">
              <a:xfrm>
                <a:off x="9145091" y="242455"/>
                <a:ext cx="1800000" cy="360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243714" name="impression" hidden="1">
                <a:extLst>
                  <a:ext uri="{63B3BB69-23CF-44E3-9099-C40C66FF867C}">
                    <a14:compatExt spid="_x0000_s243714"/>
                  </a:ext>
                  <a:ext uri="{FF2B5EF4-FFF2-40B4-BE49-F238E27FC236}">
                    <a16:creationId xmlns:a16="http://schemas.microsoft.com/office/drawing/2014/main" id="{00000000-0008-0000-0500-000002B80300}"/>
                  </a:ext>
                </a:extLst>
              </xdr:cNvPr>
              <xdr:cNvSpPr/>
            </xdr:nvSpPr>
            <xdr:spPr bwMode="auto">
              <a:xfrm>
                <a:off x="9145091" y="796349"/>
                <a:ext cx="1800000" cy="360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619125</xdr:colOff>
          <xdr:row>2</xdr:row>
          <xdr:rowOff>47625</xdr:rowOff>
        </xdr:from>
        <xdr:to>
          <xdr:col>12</xdr:col>
          <xdr:colOff>133350</xdr:colOff>
          <xdr:row>3</xdr:row>
          <xdr:rowOff>133350</xdr:rowOff>
        </xdr:to>
        <xdr:sp macro="" textlink="">
          <xdr:nvSpPr>
            <xdr:cNvPr id="244738" name="Vainqueurs" hidden="1">
              <a:extLst>
                <a:ext uri="{63B3BB69-23CF-44E3-9099-C40C66FF867C}">
                  <a14:compatExt spid="_x0000_s244738"/>
                </a:ext>
                <a:ext uri="{FF2B5EF4-FFF2-40B4-BE49-F238E27FC236}">
                  <a16:creationId xmlns:a16="http://schemas.microsoft.com/office/drawing/2014/main" id="{00000000-0008-0000-0600-000002B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619125</xdr:colOff>
          <xdr:row>4</xdr:row>
          <xdr:rowOff>85725</xdr:rowOff>
        </xdr:from>
        <xdr:to>
          <xdr:col>12</xdr:col>
          <xdr:colOff>133350</xdr:colOff>
          <xdr:row>5</xdr:row>
          <xdr:rowOff>161925</xdr:rowOff>
        </xdr:to>
        <xdr:sp macro="" textlink="">
          <xdr:nvSpPr>
            <xdr:cNvPr id="244739" name="surlignage" hidden="1">
              <a:extLst>
                <a:ext uri="{63B3BB69-23CF-44E3-9099-C40C66FF867C}">
                  <a14:compatExt spid="_x0000_s244739"/>
                </a:ext>
                <a:ext uri="{FF2B5EF4-FFF2-40B4-BE49-F238E27FC236}">
                  <a16:creationId xmlns:a16="http://schemas.microsoft.com/office/drawing/2014/main" id="{00000000-0008-0000-0600-000003B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619125</xdr:colOff>
          <xdr:row>6</xdr:row>
          <xdr:rowOff>123825</xdr:rowOff>
        </xdr:from>
        <xdr:to>
          <xdr:col>12</xdr:col>
          <xdr:colOff>133350</xdr:colOff>
          <xdr:row>8</xdr:row>
          <xdr:rowOff>9525</xdr:rowOff>
        </xdr:to>
        <xdr:sp macro="" textlink="">
          <xdr:nvSpPr>
            <xdr:cNvPr id="244740" name="impression" hidden="1">
              <a:extLst>
                <a:ext uri="{63B3BB69-23CF-44E3-9099-C40C66FF867C}">
                  <a14:compatExt spid="_x0000_s244740"/>
                </a:ext>
                <a:ext uri="{FF2B5EF4-FFF2-40B4-BE49-F238E27FC236}">
                  <a16:creationId xmlns:a16="http://schemas.microsoft.com/office/drawing/2014/main" id="{00000000-0008-0000-0600-000004B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619125</xdr:colOff>
          <xdr:row>8</xdr:row>
          <xdr:rowOff>152400</xdr:rowOff>
        </xdr:from>
        <xdr:to>
          <xdr:col>12</xdr:col>
          <xdr:colOff>133350</xdr:colOff>
          <xdr:row>10</xdr:row>
          <xdr:rowOff>28575</xdr:rowOff>
        </xdr:to>
        <xdr:sp macro="" textlink="">
          <xdr:nvSpPr>
            <xdr:cNvPr id="244741" name="extraction" hidden="1">
              <a:extLst>
                <a:ext uri="{63B3BB69-23CF-44E3-9099-C40C66FF867C}">
                  <a14:compatExt spid="_x0000_s244741"/>
                </a:ext>
                <a:ext uri="{FF2B5EF4-FFF2-40B4-BE49-F238E27FC236}">
                  <a16:creationId xmlns:a16="http://schemas.microsoft.com/office/drawing/2014/main" id="{00000000-0008-0000-0600-000005B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619125</xdr:colOff>
          <xdr:row>0</xdr:row>
          <xdr:rowOff>47625</xdr:rowOff>
        </xdr:from>
        <xdr:to>
          <xdr:col>12</xdr:col>
          <xdr:colOff>133350</xdr:colOff>
          <xdr:row>1</xdr:row>
          <xdr:rowOff>95250</xdr:rowOff>
        </xdr:to>
        <xdr:sp macro="" textlink="">
          <xdr:nvSpPr>
            <xdr:cNvPr id="244742" name="verifdossard1" hidden="1">
              <a:extLst>
                <a:ext uri="{63B3BB69-23CF-44E3-9099-C40C66FF867C}">
                  <a14:compatExt spid="_x0000_s244742"/>
                </a:ext>
                <a:ext uri="{FF2B5EF4-FFF2-40B4-BE49-F238E27FC236}">
                  <a16:creationId xmlns:a16="http://schemas.microsoft.com/office/drawing/2014/main" id="{00000000-0008-0000-0600-000006B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1</xdr:row>
          <xdr:rowOff>0</xdr:rowOff>
        </xdr:from>
        <xdr:to>
          <xdr:col>12</xdr:col>
          <xdr:colOff>276000</xdr:colOff>
          <xdr:row>5</xdr:row>
          <xdr:rowOff>126349</xdr:rowOff>
        </xdr:to>
        <xdr:grpSp>
          <xdr:nvGrpSpPr>
            <xdr:cNvPr id="2" name="Groupe 1">
              <a:extLst>
                <a:ext uri="{FF2B5EF4-FFF2-40B4-BE49-F238E27FC236}">
                  <a16:creationId xmlns:a16="http://schemas.microsoft.com/office/drawing/2014/main" id="{00000000-0008-0000-0700-000002000000}"/>
                </a:ext>
              </a:extLst>
            </xdr:cNvPr>
            <xdr:cNvGrpSpPr/>
          </xdr:nvGrpSpPr>
          <xdr:grpSpPr>
            <a:xfrm>
              <a:off x="8350250" y="243417"/>
              <a:ext cx="1800000" cy="930682"/>
              <a:chOff x="7949045" y="242456"/>
              <a:chExt cx="1800000" cy="913892"/>
            </a:xfrm>
          </xdr:grpSpPr>
          <xdr:sp macro="" textlink="">
            <xdr:nvSpPr>
              <xdr:cNvPr id="245761" name="Mise_en_Pages" hidden="1">
                <a:extLst>
                  <a:ext uri="{63B3BB69-23CF-44E3-9099-C40C66FF867C}">
                    <a14:compatExt spid="_x0000_s245761"/>
                  </a:ext>
                  <a:ext uri="{FF2B5EF4-FFF2-40B4-BE49-F238E27FC236}">
                    <a16:creationId xmlns:a16="http://schemas.microsoft.com/office/drawing/2014/main" id="{00000000-0008-0000-0700-000001C00300}"/>
                  </a:ext>
                </a:extLst>
              </xdr:cNvPr>
              <xdr:cNvSpPr/>
            </xdr:nvSpPr>
            <xdr:spPr bwMode="auto">
              <a:xfrm>
                <a:off x="7949045" y="242456"/>
                <a:ext cx="1800000" cy="360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245762" name="impression" hidden="1">
                <a:extLst>
                  <a:ext uri="{63B3BB69-23CF-44E3-9099-C40C66FF867C}">
                    <a14:compatExt spid="_x0000_s245762"/>
                  </a:ext>
                  <a:ext uri="{FF2B5EF4-FFF2-40B4-BE49-F238E27FC236}">
                    <a16:creationId xmlns:a16="http://schemas.microsoft.com/office/drawing/2014/main" id="{00000000-0008-0000-0700-000002C00300}"/>
                  </a:ext>
                </a:extLst>
              </xdr:cNvPr>
              <xdr:cNvSpPr/>
            </xdr:nvSpPr>
            <xdr:spPr bwMode="auto">
              <a:xfrm>
                <a:off x="7949045" y="796348"/>
                <a:ext cx="1800000" cy="360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1</xdr:row>
          <xdr:rowOff>0</xdr:rowOff>
        </xdr:from>
        <xdr:to>
          <xdr:col>12</xdr:col>
          <xdr:colOff>276225</xdr:colOff>
          <xdr:row>5</xdr:row>
          <xdr:rowOff>125654</xdr:rowOff>
        </xdr:to>
        <xdr:grpSp>
          <xdr:nvGrpSpPr>
            <xdr:cNvPr id="2" name="Groupe 1">
              <a:extLst>
                <a:ext uri="{FF2B5EF4-FFF2-40B4-BE49-F238E27FC236}">
                  <a16:creationId xmlns:a16="http://schemas.microsoft.com/office/drawing/2014/main" id="{00000000-0008-0000-0800-000002000000}"/>
                </a:ext>
              </a:extLst>
            </xdr:cNvPr>
            <xdr:cNvGrpSpPr/>
          </xdr:nvGrpSpPr>
          <xdr:grpSpPr>
            <a:xfrm>
              <a:off x="9115425" y="238125"/>
              <a:ext cx="1800225" cy="925754"/>
              <a:chOff x="9115425" y="238125"/>
              <a:chExt cx="1800225" cy="911225"/>
            </a:xfrm>
          </xdr:grpSpPr>
          <xdr:sp macro="" textlink="">
            <xdr:nvSpPr>
              <xdr:cNvPr id="246785" name="Mise_en_Pages" hidden="1">
                <a:extLst>
                  <a:ext uri="{63B3BB69-23CF-44E3-9099-C40C66FF867C}">
                    <a14:compatExt spid="_x0000_s246785"/>
                  </a:ext>
                  <a:ext uri="{FF2B5EF4-FFF2-40B4-BE49-F238E27FC236}">
                    <a16:creationId xmlns:a16="http://schemas.microsoft.com/office/drawing/2014/main" id="{00000000-0008-0000-0800-000001C40300}"/>
                  </a:ext>
                </a:extLst>
              </xdr:cNvPr>
              <xdr:cNvSpPr/>
            </xdr:nvSpPr>
            <xdr:spPr bwMode="auto">
              <a:xfrm>
                <a:off x="9115425" y="238125"/>
                <a:ext cx="1800225" cy="36195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246786" name="impression" hidden="1">
                <a:extLst>
                  <a:ext uri="{63B3BB69-23CF-44E3-9099-C40C66FF867C}">
                    <a14:compatExt spid="_x0000_s246786"/>
                  </a:ext>
                  <a:ext uri="{FF2B5EF4-FFF2-40B4-BE49-F238E27FC236}">
                    <a16:creationId xmlns:a16="http://schemas.microsoft.com/office/drawing/2014/main" id="{00000000-0008-0000-0800-000002C40300}"/>
                  </a:ext>
                </a:extLst>
              </xdr:cNvPr>
              <xdr:cNvSpPr/>
            </xdr:nvSpPr>
            <xdr:spPr bwMode="auto">
              <a:xfrm>
                <a:off x="9115425" y="787400"/>
                <a:ext cx="1800225" cy="36195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18409</xdr:colOff>
          <xdr:row>1</xdr:row>
          <xdr:rowOff>0</xdr:rowOff>
        </xdr:from>
        <xdr:to>
          <xdr:col>12</xdr:col>
          <xdr:colOff>294409</xdr:colOff>
          <xdr:row>5</xdr:row>
          <xdr:rowOff>126710</xdr:rowOff>
        </xdr:to>
        <xdr:grpSp>
          <xdr:nvGrpSpPr>
            <xdr:cNvPr id="2" name="Groupe 1">
              <a:extLst>
                <a:ext uri="{FF2B5EF4-FFF2-40B4-BE49-F238E27FC236}">
                  <a16:creationId xmlns:a16="http://schemas.microsoft.com/office/drawing/2014/main" id="{00000000-0008-0000-0900-000002000000}"/>
                </a:ext>
              </a:extLst>
            </xdr:cNvPr>
            <xdr:cNvGrpSpPr/>
          </xdr:nvGrpSpPr>
          <xdr:grpSpPr>
            <a:xfrm>
              <a:off x="9924409" y="238125"/>
              <a:ext cx="1800000" cy="936335"/>
              <a:chOff x="9145091" y="242455"/>
              <a:chExt cx="1800000" cy="913894"/>
            </a:xfrm>
          </xdr:grpSpPr>
          <xdr:sp macro="" textlink="">
            <xdr:nvSpPr>
              <xdr:cNvPr id="247809" name="Mise_en_Pages" hidden="1">
                <a:extLst>
                  <a:ext uri="{63B3BB69-23CF-44E3-9099-C40C66FF867C}">
                    <a14:compatExt spid="_x0000_s247809"/>
                  </a:ext>
                  <a:ext uri="{FF2B5EF4-FFF2-40B4-BE49-F238E27FC236}">
                    <a16:creationId xmlns:a16="http://schemas.microsoft.com/office/drawing/2014/main" id="{00000000-0008-0000-0900-000001C80300}"/>
                  </a:ext>
                </a:extLst>
              </xdr:cNvPr>
              <xdr:cNvSpPr/>
            </xdr:nvSpPr>
            <xdr:spPr bwMode="auto">
              <a:xfrm>
                <a:off x="9145091" y="242455"/>
                <a:ext cx="1800000" cy="360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247810" name="impression" hidden="1">
                <a:extLst>
                  <a:ext uri="{63B3BB69-23CF-44E3-9099-C40C66FF867C}">
                    <a14:compatExt spid="_x0000_s247810"/>
                  </a:ext>
                  <a:ext uri="{FF2B5EF4-FFF2-40B4-BE49-F238E27FC236}">
                    <a16:creationId xmlns:a16="http://schemas.microsoft.com/office/drawing/2014/main" id="{00000000-0008-0000-0900-000002C80300}"/>
                  </a:ext>
                </a:extLst>
              </xdr:cNvPr>
              <xdr:cNvSpPr/>
            </xdr:nvSpPr>
            <xdr:spPr bwMode="auto">
              <a:xfrm>
                <a:off x="9145091" y="796349"/>
                <a:ext cx="1800000" cy="360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18409</xdr:colOff>
          <xdr:row>1</xdr:row>
          <xdr:rowOff>0</xdr:rowOff>
        </xdr:from>
        <xdr:to>
          <xdr:col>12</xdr:col>
          <xdr:colOff>294409</xdr:colOff>
          <xdr:row>5</xdr:row>
          <xdr:rowOff>126710</xdr:rowOff>
        </xdr:to>
        <xdr:grpSp>
          <xdr:nvGrpSpPr>
            <xdr:cNvPr id="2" name="Groupe 1">
              <a:extLst>
                <a:ext uri="{FF2B5EF4-FFF2-40B4-BE49-F238E27FC236}">
                  <a16:creationId xmlns:a16="http://schemas.microsoft.com/office/drawing/2014/main" id="{00000000-0008-0000-0A00-000002000000}"/>
                </a:ext>
              </a:extLst>
            </xdr:cNvPr>
            <xdr:cNvGrpSpPr/>
          </xdr:nvGrpSpPr>
          <xdr:grpSpPr>
            <a:xfrm>
              <a:off x="9019534" y="238125"/>
              <a:ext cx="1800000" cy="936335"/>
              <a:chOff x="9145091" y="242455"/>
              <a:chExt cx="1800000" cy="913894"/>
            </a:xfrm>
          </xdr:grpSpPr>
          <xdr:sp macro="" textlink="">
            <xdr:nvSpPr>
              <xdr:cNvPr id="248833" name="Mise_en_Pages" hidden="1">
                <a:extLst>
                  <a:ext uri="{63B3BB69-23CF-44E3-9099-C40C66FF867C}">
                    <a14:compatExt spid="_x0000_s248833"/>
                  </a:ext>
                  <a:ext uri="{FF2B5EF4-FFF2-40B4-BE49-F238E27FC236}">
                    <a16:creationId xmlns:a16="http://schemas.microsoft.com/office/drawing/2014/main" id="{00000000-0008-0000-0A00-000001CC0300}"/>
                  </a:ext>
                </a:extLst>
              </xdr:cNvPr>
              <xdr:cNvSpPr/>
            </xdr:nvSpPr>
            <xdr:spPr bwMode="auto">
              <a:xfrm>
                <a:off x="9145091" y="242455"/>
                <a:ext cx="1800000" cy="360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248834" name="impression" hidden="1">
                <a:extLst>
                  <a:ext uri="{63B3BB69-23CF-44E3-9099-C40C66FF867C}">
                    <a14:compatExt spid="_x0000_s248834"/>
                  </a:ext>
                  <a:ext uri="{FF2B5EF4-FFF2-40B4-BE49-F238E27FC236}">
                    <a16:creationId xmlns:a16="http://schemas.microsoft.com/office/drawing/2014/main" id="{00000000-0008-0000-0A00-000002CC0300}"/>
                  </a:ext>
                </a:extLst>
              </xdr:cNvPr>
              <xdr:cNvSpPr/>
            </xdr:nvSpPr>
            <xdr:spPr bwMode="auto">
              <a:xfrm>
                <a:off x="9145091" y="796349"/>
                <a:ext cx="1800000" cy="360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209550</xdr:colOff>
          <xdr:row>0</xdr:row>
          <xdr:rowOff>123825</xdr:rowOff>
        </xdr:from>
        <xdr:to>
          <xdr:col>12</xdr:col>
          <xdr:colOff>495300</xdr:colOff>
          <xdr:row>13</xdr:row>
          <xdr:rowOff>38100</xdr:rowOff>
        </xdr:to>
        <xdr:grpSp>
          <xdr:nvGrpSpPr>
            <xdr:cNvPr id="2" name="Groupe 1">
              <a:extLst>
                <a:ext uri="{FF2B5EF4-FFF2-40B4-BE49-F238E27FC236}">
                  <a16:creationId xmlns:a16="http://schemas.microsoft.com/office/drawing/2014/main" id="{00000000-0008-0000-0B00-000002000000}"/>
                </a:ext>
              </a:extLst>
            </xdr:cNvPr>
            <xdr:cNvGrpSpPr/>
          </xdr:nvGrpSpPr>
          <xdr:grpSpPr>
            <a:xfrm>
              <a:off x="9867900" y="123825"/>
              <a:ext cx="1809750" cy="2486025"/>
              <a:chOff x="10163175" y="123825"/>
              <a:chExt cx="1809750" cy="2486025"/>
            </a:xfrm>
          </xdr:grpSpPr>
          <xdr:sp macro="" textlink="">
            <xdr:nvSpPr>
              <xdr:cNvPr id="250882" name="Vainqueurs" hidden="1">
                <a:extLst>
                  <a:ext uri="{63B3BB69-23CF-44E3-9099-C40C66FF867C}">
                    <a14:compatExt spid="_x0000_s250882"/>
                  </a:ext>
                  <a:ext uri="{FF2B5EF4-FFF2-40B4-BE49-F238E27FC236}">
                    <a16:creationId xmlns:a16="http://schemas.microsoft.com/office/drawing/2014/main" id="{00000000-0008-0000-0B00-000002D40300}"/>
                  </a:ext>
                </a:extLst>
              </xdr:cNvPr>
              <xdr:cNvSpPr/>
            </xdr:nvSpPr>
            <xdr:spPr bwMode="auto">
              <a:xfrm>
                <a:off x="10248900" y="561975"/>
                <a:ext cx="1724025" cy="28575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250883" name="surlignage" hidden="1">
                <a:extLst>
                  <a:ext uri="{63B3BB69-23CF-44E3-9099-C40C66FF867C}">
                    <a14:compatExt spid="_x0000_s250883"/>
                  </a:ext>
                  <a:ext uri="{FF2B5EF4-FFF2-40B4-BE49-F238E27FC236}">
                    <a16:creationId xmlns:a16="http://schemas.microsoft.com/office/drawing/2014/main" id="{00000000-0008-0000-0B00-000003D40300}"/>
                  </a:ext>
                </a:extLst>
              </xdr:cNvPr>
              <xdr:cNvSpPr/>
            </xdr:nvSpPr>
            <xdr:spPr bwMode="auto">
              <a:xfrm>
                <a:off x="10248900" y="1000125"/>
                <a:ext cx="1724025" cy="27622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250884" name="impression" hidden="1">
                <a:extLst>
                  <a:ext uri="{63B3BB69-23CF-44E3-9099-C40C66FF867C}">
                    <a14:compatExt spid="_x0000_s250884"/>
                  </a:ext>
                  <a:ext uri="{FF2B5EF4-FFF2-40B4-BE49-F238E27FC236}">
                    <a16:creationId xmlns:a16="http://schemas.microsoft.com/office/drawing/2014/main" id="{00000000-0008-0000-0B00-000004D40300}"/>
                  </a:ext>
                </a:extLst>
              </xdr:cNvPr>
              <xdr:cNvSpPr/>
            </xdr:nvSpPr>
            <xdr:spPr bwMode="auto">
              <a:xfrm>
                <a:off x="10182225" y="1400175"/>
                <a:ext cx="1724025" cy="29527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250885" name="extraction" hidden="1">
                <a:extLst>
                  <a:ext uri="{63B3BB69-23CF-44E3-9099-C40C66FF867C}">
                    <a14:compatExt spid="_x0000_s250885"/>
                  </a:ext>
                  <a:ext uri="{FF2B5EF4-FFF2-40B4-BE49-F238E27FC236}">
                    <a16:creationId xmlns:a16="http://schemas.microsoft.com/office/drawing/2014/main" id="{00000000-0008-0000-0B00-000005D40300}"/>
                  </a:ext>
                </a:extLst>
              </xdr:cNvPr>
              <xdr:cNvSpPr/>
            </xdr:nvSpPr>
            <xdr:spPr bwMode="auto">
              <a:xfrm>
                <a:off x="10182225" y="1828800"/>
                <a:ext cx="1724025" cy="27622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250886" name="verifdossard1" hidden="1">
                <a:extLst>
                  <a:ext uri="{63B3BB69-23CF-44E3-9099-C40C66FF867C}">
                    <a14:compatExt spid="_x0000_s250886"/>
                  </a:ext>
                  <a:ext uri="{FF2B5EF4-FFF2-40B4-BE49-F238E27FC236}">
                    <a16:creationId xmlns:a16="http://schemas.microsoft.com/office/drawing/2014/main" id="{00000000-0008-0000-0B00-000006D40300}"/>
                  </a:ext>
                </a:extLst>
              </xdr:cNvPr>
              <xdr:cNvSpPr/>
            </xdr:nvSpPr>
            <xdr:spPr bwMode="auto">
              <a:xfrm>
                <a:off x="10248900" y="123825"/>
                <a:ext cx="1724025" cy="28575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250888" name="Classequipe" hidden="1">
                <a:extLst>
                  <a:ext uri="{63B3BB69-23CF-44E3-9099-C40C66FF867C}">
                    <a14:compatExt spid="_x0000_s250888"/>
                  </a:ext>
                  <a:ext uri="{FF2B5EF4-FFF2-40B4-BE49-F238E27FC236}">
                    <a16:creationId xmlns:a16="http://schemas.microsoft.com/office/drawing/2014/main" id="{00000000-0008-0000-0B00-000008D40300}"/>
                  </a:ext>
                </a:extLst>
              </xdr:cNvPr>
              <xdr:cNvSpPr/>
            </xdr:nvSpPr>
            <xdr:spPr bwMode="auto">
              <a:xfrm>
                <a:off x="10163175" y="2247900"/>
                <a:ext cx="1733550" cy="36195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476250</xdr:colOff>
          <xdr:row>1</xdr:row>
          <xdr:rowOff>21166</xdr:rowOff>
        </xdr:from>
        <xdr:to>
          <xdr:col>13</xdr:col>
          <xdr:colOff>752250</xdr:colOff>
          <xdr:row>5</xdr:row>
          <xdr:rowOff>41683</xdr:rowOff>
        </xdr:to>
        <xdr:grpSp>
          <xdr:nvGrpSpPr>
            <xdr:cNvPr id="2" name="Groupe 1">
              <a:extLst>
                <a:ext uri="{FF2B5EF4-FFF2-40B4-BE49-F238E27FC236}">
                  <a16:creationId xmlns:a16="http://schemas.microsoft.com/office/drawing/2014/main" id="{00000000-0008-0000-0C00-000002000000}"/>
                </a:ext>
              </a:extLst>
            </xdr:cNvPr>
            <xdr:cNvGrpSpPr/>
          </xdr:nvGrpSpPr>
          <xdr:grpSpPr>
            <a:xfrm>
              <a:off x="9810750" y="264583"/>
              <a:ext cx="1800000" cy="824850"/>
              <a:chOff x="9187295" y="263240"/>
              <a:chExt cx="1800000" cy="809969"/>
            </a:xfrm>
          </xdr:grpSpPr>
          <xdr:sp macro="" textlink="">
            <xdr:nvSpPr>
              <xdr:cNvPr id="252929" name="Mise_en_Pages" hidden="1">
                <a:extLst>
                  <a:ext uri="{63B3BB69-23CF-44E3-9099-C40C66FF867C}">
                    <a14:compatExt spid="_x0000_s252929"/>
                  </a:ext>
                  <a:ext uri="{FF2B5EF4-FFF2-40B4-BE49-F238E27FC236}">
                    <a16:creationId xmlns:a16="http://schemas.microsoft.com/office/drawing/2014/main" id="{00000000-0008-0000-0C00-000001DC0300}"/>
                  </a:ext>
                </a:extLst>
              </xdr:cNvPr>
              <xdr:cNvSpPr/>
            </xdr:nvSpPr>
            <xdr:spPr bwMode="auto">
              <a:xfrm>
                <a:off x="9187295" y="263240"/>
                <a:ext cx="1800000" cy="360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252930" name="impression" hidden="1">
                <a:extLst>
                  <a:ext uri="{63B3BB69-23CF-44E3-9099-C40C66FF867C}">
                    <a14:compatExt spid="_x0000_s252930"/>
                  </a:ext>
                  <a:ext uri="{FF2B5EF4-FFF2-40B4-BE49-F238E27FC236}">
                    <a16:creationId xmlns:a16="http://schemas.microsoft.com/office/drawing/2014/main" id="{00000000-0008-0000-0C00-000002DC0300}"/>
                  </a:ext>
                </a:extLst>
              </xdr:cNvPr>
              <xdr:cNvSpPr/>
            </xdr:nvSpPr>
            <xdr:spPr bwMode="auto">
              <a:xfrm>
                <a:off x="9187295" y="713209"/>
                <a:ext cx="1800000" cy="360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10586</xdr:colOff>
          <xdr:row>1</xdr:row>
          <xdr:rowOff>0</xdr:rowOff>
        </xdr:from>
        <xdr:to>
          <xdr:col>13</xdr:col>
          <xdr:colOff>286586</xdr:colOff>
          <xdr:row>5</xdr:row>
          <xdr:rowOff>126348</xdr:rowOff>
        </xdr:to>
        <xdr:grpSp>
          <xdr:nvGrpSpPr>
            <xdr:cNvPr id="2" name="Groupe 1">
              <a:extLst>
                <a:ext uri="{FF2B5EF4-FFF2-40B4-BE49-F238E27FC236}">
                  <a16:creationId xmlns:a16="http://schemas.microsoft.com/office/drawing/2014/main" id="{00000000-0008-0000-0D00-000002000000}"/>
                </a:ext>
              </a:extLst>
            </xdr:cNvPr>
            <xdr:cNvGrpSpPr/>
          </xdr:nvGrpSpPr>
          <xdr:grpSpPr>
            <a:xfrm>
              <a:off x="9376836" y="243417"/>
              <a:ext cx="1800000" cy="930681"/>
              <a:chOff x="7949045" y="242456"/>
              <a:chExt cx="1800000" cy="913891"/>
            </a:xfrm>
          </xdr:grpSpPr>
          <xdr:sp macro="" textlink="">
            <xdr:nvSpPr>
              <xdr:cNvPr id="251905" name="Mise_en_Pages" hidden="1">
                <a:extLst>
                  <a:ext uri="{63B3BB69-23CF-44E3-9099-C40C66FF867C}">
                    <a14:compatExt spid="_x0000_s251905"/>
                  </a:ext>
                  <a:ext uri="{FF2B5EF4-FFF2-40B4-BE49-F238E27FC236}">
                    <a16:creationId xmlns:a16="http://schemas.microsoft.com/office/drawing/2014/main" id="{00000000-0008-0000-0D00-000001D80300}"/>
                  </a:ext>
                </a:extLst>
              </xdr:cNvPr>
              <xdr:cNvSpPr/>
            </xdr:nvSpPr>
            <xdr:spPr bwMode="auto">
              <a:xfrm>
                <a:off x="7949045" y="242456"/>
                <a:ext cx="1800000" cy="360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251906" name="impression" hidden="1">
                <a:extLst>
                  <a:ext uri="{63B3BB69-23CF-44E3-9099-C40C66FF867C}">
                    <a14:compatExt spid="_x0000_s251906"/>
                  </a:ext>
                  <a:ext uri="{FF2B5EF4-FFF2-40B4-BE49-F238E27FC236}">
                    <a16:creationId xmlns:a16="http://schemas.microsoft.com/office/drawing/2014/main" id="{00000000-0008-0000-0D00-000002D80300}"/>
                  </a:ext>
                </a:extLst>
              </xdr:cNvPr>
              <xdr:cNvSpPr/>
            </xdr:nvSpPr>
            <xdr:spPr bwMode="auto">
              <a:xfrm>
                <a:off x="7949045" y="796347"/>
                <a:ext cx="1800000" cy="360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232827</xdr:colOff>
          <xdr:row>1</xdr:row>
          <xdr:rowOff>0</xdr:rowOff>
        </xdr:from>
        <xdr:to>
          <xdr:col>12</xdr:col>
          <xdr:colOff>508827</xdr:colOff>
          <xdr:row>5</xdr:row>
          <xdr:rowOff>126348</xdr:rowOff>
        </xdr:to>
        <xdr:grpSp>
          <xdr:nvGrpSpPr>
            <xdr:cNvPr id="2" name="Groupe 1">
              <a:extLst>
                <a:ext uri="{FF2B5EF4-FFF2-40B4-BE49-F238E27FC236}">
                  <a16:creationId xmlns:a16="http://schemas.microsoft.com/office/drawing/2014/main" id="{00000000-0008-0000-0E00-000002000000}"/>
                </a:ext>
              </a:extLst>
            </xdr:cNvPr>
            <xdr:cNvGrpSpPr/>
          </xdr:nvGrpSpPr>
          <xdr:grpSpPr>
            <a:xfrm>
              <a:off x="8837077" y="243417"/>
              <a:ext cx="1800000" cy="930681"/>
              <a:chOff x="7949045" y="242456"/>
              <a:chExt cx="1800000" cy="913891"/>
            </a:xfrm>
          </xdr:grpSpPr>
          <xdr:sp macro="" textlink="">
            <xdr:nvSpPr>
              <xdr:cNvPr id="253953" name="Mise_en_Pages" hidden="1">
                <a:extLst>
                  <a:ext uri="{63B3BB69-23CF-44E3-9099-C40C66FF867C}">
                    <a14:compatExt spid="_x0000_s253953"/>
                  </a:ext>
                  <a:ext uri="{FF2B5EF4-FFF2-40B4-BE49-F238E27FC236}">
                    <a16:creationId xmlns:a16="http://schemas.microsoft.com/office/drawing/2014/main" id="{00000000-0008-0000-0E00-000001E00300}"/>
                  </a:ext>
                </a:extLst>
              </xdr:cNvPr>
              <xdr:cNvSpPr/>
            </xdr:nvSpPr>
            <xdr:spPr bwMode="auto">
              <a:xfrm>
                <a:off x="7949045" y="242456"/>
                <a:ext cx="1800000" cy="360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253954" name="impression" hidden="1">
                <a:extLst>
                  <a:ext uri="{63B3BB69-23CF-44E3-9099-C40C66FF867C}">
                    <a14:compatExt spid="_x0000_s253954"/>
                  </a:ext>
                  <a:ext uri="{FF2B5EF4-FFF2-40B4-BE49-F238E27FC236}">
                    <a16:creationId xmlns:a16="http://schemas.microsoft.com/office/drawing/2014/main" id="{00000000-0008-0000-0E00-000002E00300}"/>
                  </a:ext>
                </a:extLst>
              </xdr:cNvPr>
              <xdr:cNvSpPr/>
            </xdr:nvSpPr>
            <xdr:spPr bwMode="auto">
              <a:xfrm>
                <a:off x="7949045" y="796347"/>
                <a:ext cx="1800000" cy="360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222249</xdr:colOff>
          <xdr:row>1</xdr:row>
          <xdr:rowOff>0</xdr:rowOff>
        </xdr:from>
        <xdr:to>
          <xdr:col>13</xdr:col>
          <xdr:colOff>498249</xdr:colOff>
          <xdr:row>5</xdr:row>
          <xdr:rowOff>126348</xdr:rowOff>
        </xdr:to>
        <xdr:grpSp>
          <xdr:nvGrpSpPr>
            <xdr:cNvPr id="2" name="Groupe 1">
              <a:extLst>
                <a:ext uri="{FF2B5EF4-FFF2-40B4-BE49-F238E27FC236}">
                  <a16:creationId xmlns:a16="http://schemas.microsoft.com/office/drawing/2014/main" id="{00000000-0008-0000-0F00-000002000000}"/>
                </a:ext>
              </a:extLst>
            </xdr:cNvPr>
            <xdr:cNvGrpSpPr/>
          </xdr:nvGrpSpPr>
          <xdr:grpSpPr>
            <a:xfrm>
              <a:off x="9588499" y="243417"/>
              <a:ext cx="1800000" cy="930681"/>
              <a:chOff x="7949045" y="242456"/>
              <a:chExt cx="1800000" cy="913891"/>
            </a:xfrm>
          </xdr:grpSpPr>
          <xdr:sp macro="" textlink="">
            <xdr:nvSpPr>
              <xdr:cNvPr id="254977" name="Mise_en_Pages" hidden="1">
                <a:extLst>
                  <a:ext uri="{63B3BB69-23CF-44E3-9099-C40C66FF867C}">
                    <a14:compatExt spid="_x0000_s254977"/>
                  </a:ext>
                  <a:ext uri="{FF2B5EF4-FFF2-40B4-BE49-F238E27FC236}">
                    <a16:creationId xmlns:a16="http://schemas.microsoft.com/office/drawing/2014/main" id="{00000000-0008-0000-0F00-000001E40300}"/>
                  </a:ext>
                </a:extLst>
              </xdr:cNvPr>
              <xdr:cNvSpPr/>
            </xdr:nvSpPr>
            <xdr:spPr bwMode="auto">
              <a:xfrm>
                <a:off x="7949045" y="242456"/>
                <a:ext cx="1800000" cy="360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254978" name="impression" hidden="1">
                <a:extLst>
                  <a:ext uri="{63B3BB69-23CF-44E3-9099-C40C66FF867C}">
                    <a14:compatExt spid="_x0000_s254978"/>
                  </a:ext>
                  <a:ext uri="{FF2B5EF4-FFF2-40B4-BE49-F238E27FC236}">
                    <a16:creationId xmlns:a16="http://schemas.microsoft.com/office/drawing/2014/main" id="{00000000-0008-0000-0F00-000002E40300}"/>
                  </a:ext>
                </a:extLst>
              </xdr:cNvPr>
              <xdr:cNvSpPr/>
            </xdr:nvSpPr>
            <xdr:spPr bwMode="auto">
              <a:xfrm>
                <a:off x="7949045" y="796347"/>
                <a:ext cx="1800000" cy="360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476250</xdr:colOff>
          <xdr:row>1</xdr:row>
          <xdr:rowOff>21166</xdr:rowOff>
        </xdr:from>
        <xdr:to>
          <xdr:col>13</xdr:col>
          <xdr:colOff>752250</xdr:colOff>
          <xdr:row>5</xdr:row>
          <xdr:rowOff>41683</xdr:rowOff>
        </xdr:to>
        <xdr:grpSp>
          <xdr:nvGrpSpPr>
            <xdr:cNvPr id="2" name="Groupe 1">
              <a:extLst>
                <a:ext uri="{FF2B5EF4-FFF2-40B4-BE49-F238E27FC236}">
                  <a16:creationId xmlns:a16="http://schemas.microsoft.com/office/drawing/2014/main" id="{00000000-0008-0000-1000-000002000000}"/>
                </a:ext>
              </a:extLst>
            </xdr:cNvPr>
            <xdr:cNvGrpSpPr/>
          </xdr:nvGrpSpPr>
          <xdr:grpSpPr>
            <a:xfrm>
              <a:off x="10424583" y="264583"/>
              <a:ext cx="1800000" cy="824850"/>
              <a:chOff x="9187295" y="263240"/>
              <a:chExt cx="1800000" cy="809969"/>
            </a:xfrm>
          </xdr:grpSpPr>
          <xdr:sp macro="" textlink="">
            <xdr:nvSpPr>
              <xdr:cNvPr id="261121" name="Mise_en_Pages" hidden="1">
                <a:extLst>
                  <a:ext uri="{63B3BB69-23CF-44E3-9099-C40C66FF867C}">
                    <a14:compatExt spid="_x0000_s261121"/>
                  </a:ext>
                  <a:ext uri="{FF2B5EF4-FFF2-40B4-BE49-F238E27FC236}">
                    <a16:creationId xmlns:a16="http://schemas.microsoft.com/office/drawing/2014/main" id="{00000000-0008-0000-1000-000001FC0300}"/>
                  </a:ext>
                </a:extLst>
              </xdr:cNvPr>
              <xdr:cNvSpPr/>
            </xdr:nvSpPr>
            <xdr:spPr bwMode="auto">
              <a:xfrm>
                <a:off x="9187295" y="263240"/>
                <a:ext cx="1800000" cy="360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261122" name="impression" hidden="1">
                <a:extLst>
                  <a:ext uri="{63B3BB69-23CF-44E3-9099-C40C66FF867C}">
                    <a14:compatExt spid="_x0000_s261122"/>
                  </a:ext>
                  <a:ext uri="{FF2B5EF4-FFF2-40B4-BE49-F238E27FC236}">
                    <a16:creationId xmlns:a16="http://schemas.microsoft.com/office/drawing/2014/main" id="{00000000-0008-0000-1000-000002FC0300}"/>
                  </a:ext>
                </a:extLst>
              </xdr:cNvPr>
              <xdr:cNvSpPr/>
            </xdr:nvSpPr>
            <xdr:spPr bwMode="auto">
              <a:xfrm>
                <a:off x="9187295" y="713209"/>
                <a:ext cx="1800000" cy="360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476250</xdr:colOff>
          <xdr:row>1</xdr:row>
          <xdr:rowOff>21166</xdr:rowOff>
        </xdr:from>
        <xdr:to>
          <xdr:col>13</xdr:col>
          <xdr:colOff>752250</xdr:colOff>
          <xdr:row>5</xdr:row>
          <xdr:rowOff>41683</xdr:rowOff>
        </xdr:to>
        <xdr:grpSp>
          <xdr:nvGrpSpPr>
            <xdr:cNvPr id="2" name="Groupe 1">
              <a:extLst>
                <a:ext uri="{FF2B5EF4-FFF2-40B4-BE49-F238E27FC236}">
                  <a16:creationId xmlns:a16="http://schemas.microsoft.com/office/drawing/2014/main" id="{00000000-0008-0000-1100-000002000000}"/>
                </a:ext>
              </a:extLst>
            </xdr:cNvPr>
            <xdr:cNvGrpSpPr/>
          </xdr:nvGrpSpPr>
          <xdr:grpSpPr>
            <a:xfrm>
              <a:off x="10636250" y="264583"/>
              <a:ext cx="1800000" cy="824850"/>
              <a:chOff x="9187295" y="263240"/>
              <a:chExt cx="1800000" cy="809968"/>
            </a:xfrm>
          </xdr:grpSpPr>
          <xdr:sp macro="" textlink="">
            <xdr:nvSpPr>
              <xdr:cNvPr id="262145" name="Mise_en_Pages" hidden="1">
                <a:extLst>
                  <a:ext uri="{63B3BB69-23CF-44E3-9099-C40C66FF867C}">
                    <a14:compatExt spid="_x0000_s262145"/>
                  </a:ext>
                  <a:ext uri="{FF2B5EF4-FFF2-40B4-BE49-F238E27FC236}">
                    <a16:creationId xmlns:a16="http://schemas.microsoft.com/office/drawing/2014/main" id="{00000000-0008-0000-1100-000001000400}"/>
                  </a:ext>
                </a:extLst>
              </xdr:cNvPr>
              <xdr:cNvSpPr/>
            </xdr:nvSpPr>
            <xdr:spPr bwMode="auto">
              <a:xfrm>
                <a:off x="9187295" y="263240"/>
                <a:ext cx="1800000" cy="360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262146" name="impression" hidden="1">
                <a:extLst>
                  <a:ext uri="{63B3BB69-23CF-44E3-9099-C40C66FF867C}">
                    <a14:compatExt spid="_x0000_s262146"/>
                  </a:ext>
                  <a:ext uri="{FF2B5EF4-FFF2-40B4-BE49-F238E27FC236}">
                    <a16:creationId xmlns:a16="http://schemas.microsoft.com/office/drawing/2014/main" id="{00000000-0008-0000-1100-000002000400}"/>
                  </a:ext>
                </a:extLst>
              </xdr:cNvPr>
              <xdr:cNvSpPr/>
            </xdr:nvSpPr>
            <xdr:spPr bwMode="auto">
              <a:xfrm>
                <a:off x="9187295" y="713208"/>
                <a:ext cx="1800000" cy="360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476250</xdr:colOff>
          <xdr:row>1</xdr:row>
          <xdr:rowOff>21166</xdr:rowOff>
        </xdr:from>
        <xdr:to>
          <xdr:col>13</xdr:col>
          <xdr:colOff>752250</xdr:colOff>
          <xdr:row>5</xdr:row>
          <xdr:rowOff>41683</xdr:rowOff>
        </xdr:to>
        <xdr:grpSp>
          <xdr:nvGrpSpPr>
            <xdr:cNvPr id="2" name="Groupe 1">
              <a:extLst>
                <a:ext uri="{FF2B5EF4-FFF2-40B4-BE49-F238E27FC236}">
                  <a16:creationId xmlns:a16="http://schemas.microsoft.com/office/drawing/2014/main" id="{00000000-0008-0000-1200-000002000000}"/>
                </a:ext>
              </a:extLst>
            </xdr:cNvPr>
            <xdr:cNvGrpSpPr/>
          </xdr:nvGrpSpPr>
          <xdr:grpSpPr>
            <a:xfrm>
              <a:off x="10678583" y="264583"/>
              <a:ext cx="1800000" cy="824850"/>
              <a:chOff x="9187295" y="263240"/>
              <a:chExt cx="1800000" cy="809969"/>
            </a:xfrm>
          </xdr:grpSpPr>
          <xdr:sp macro="" textlink="">
            <xdr:nvSpPr>
              <xdr:cNvPr id="263169" name="Mise_en_Pages" hidden="1">
                <a:extLst>
                  <a:ext uri="{63B3BB69-23CF-44E3-9099-C40C66FF867C}">
                    <a14:compatExt spid="_x0000_s263169"/>
                  </a:ext>
                  <a:ext uri="{FF2B5EF4-FFF2-40B4-BE49-F238E27FC236}">
                    <a16:creationId xmlns:a16="http://schemas.microsoft.com/office/drawing/2014/main" id="{00000000-0008-0000-1200-000001040400}"/>
                  </a:ext>
                </a:extLst>
              </xdr:cNvPr>
              <xdr:cNvSpPr/>
            </xdr:nvSpPr>
            <xdr:spPr bwMode="auto">
              <a:xfrm>
                <a:off x="9187295" y="263240"/>
                <a:ext cx="1800000" cy="360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263170" name="impression" hidden="1">
                <a:extLst>
                  <a:ext uri="{63B3BB69-23CF-44E3-9099-C40C66FF867C}">
                    <a14:compatExt spid="_x0000_s263170"/>
                  </a:ext>
                  <a:ext uri="{FF2B5EF4-FFF2-40B4-BE49-F238E27FC236}">
                    <a16:creationId xmlns:a16="http://schemas.microsoft.com/office/drawing/2014/main" id="{00000000-0008-0000-1200-000002040400}"/>
                  </a:ext>
                </a:extLst>
              </xdr:cNvPr>
              <xdr:cNvSpPr/>
            </xdr:nvSpPr>
            <xdr:spPr bwMode="auto">
              <a:xfrm>
                <a:off x="9187295" y="713209"/>
                <a:ext cx="1800000" cy="360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</xdr:wsDr>
</file>

<file path=xl/drawings/drawing1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209550</xdr:colOff>
          <xdr:row>0</xdr:row>
          <xdr:rowOff>123825</xdr:rowOff>
        </xdr:from>
        <xdr:to>
          <xdr:col>10</xdr:col>
          <xdr:colOff>495300</xdr:colOff>
          <xdr:row>13</xdr:row>
          <xdr:rowOff>38100</xdr:rowOff>
        </xdr:to>
        <xdr:grpSp>
          <xdr:nvGrpSpPr>
            <xdr:cNvPr id="2" name="Groupe 1">
              <a:extLst>
                <a:ext uri="{FF2B5EF4-FFF2-40B4-BE49-F238E27FC236}">
                  <a16:creationId xmlns:a16="http://schemas.microsoft.com/office/drawing/2014/main" id="{00000000-0008-0000-1300-000002000000}"/>
                </a:ext>
              </a:extLst>
            </xdr:cNvPr>
            <xdr:cNvGrpSpPr/>
          </xdr:nvGrpSpPr>
          <xdr:grpSpPr>
            <a:xfrm>
              <a:off x="8467725" y="123825"/>
              <a:ext cx="1809750" cy="2486025"/>
              <a:chOff x="10163175" y="123825"/>
              <a:chExt cx="1809750" cy="2486025"/>
            </a:xfrm>
          </xdr:grpSpPr>
          <xdr:sp macro="" textlink="">
            <xdr:nvSpPr>
              <xdr:cNvPr id="265217" name="Vainqueurs" hidden="1">
                <a:extLst>
                  <a:ext uri="{63B3BB69-23CF-44E3-9099-C40C66FF867C}">
                    <a14:compatExt spid="_x0000_s265217"/>
                  </a:ext>
                  <a:ext uri="{FF2B5EF4-FFF2-40B4-BE49-F238E27FC236}">
                    <a16:creationId xmlns:a16="http://schemas.microsoft.com/office/drawing/2014/main" id="{00000000-0008-0000-1300-0000010C0400}"/>
                  </a:ext>
                </a:extLst>
              </xdr:cNvPr>
              <xdr:cNvSpPr/>
            </xdr:nvSpPr>
            <xdr:spPr bwMode="auto">
              <a:xfrm>
                <a:off x="10248900" y="561975"/>
                <a:ext cx="1724025" cy="28575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265218" name="surlignage" hidden="1">
                <a:extLst>
                  <a:ext uri="{63B3BB69-23CF-44E3-9099-C40C66FF867C}">
                    <a14:compatExt spid="_x0000_s265218"/>
                  </a:ext>
                  <a:ext uri="{FF2B5EF4-FFF2-40B4-BE49-F238E27FC236}">
                    <a16:creationId xmlns:a16="http://schemas.microsoft.com/office/drawing/2014/main" id="{00000000-0008-0000-1300-0000020C0400}"/>
                  </a:ext>
                </a:extLst>
              </xdr:cNvPr>
              <xdr:cNvSpPr/>
            </xdr:nvSpPr>
            <xdr:spPr bwMode="auto">
              <a:xfrm>
                <a:off x="10248900" y="1000125"/>
                <a:ext cx="1724025" cy="27622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265219" name="impression" hidden="1">
                <a:extLst>
                  <a:ext uri="{63B3BB69-23CF-44E3-9099-C40C66FF867C}">
                    <a14:compatExt spid="_x0000_s265219"/>
                  </a:ext>
                  <a:ext uri="{FF2B5EF4-FFF2-40B4-BE49-F238E27FC236}">
                    <a16:creationId xmlns:a16="http://schemas.microsoft.com/office/drawing/2014/main" id="{00000000-0008-0000-1300-0000030C0400}"/>
                  </a:ext>
                </a:extLst>
              </xdr:cNvPr>
              <xdr:cNvSpPr/>
            </xdr:nvSpPr>
            <xdr:spPr bwMode="auto">
              <a:xfrm>
                <a:off x="10182225" y="1400175"/>
                <a:ext cx="1724025" cy="29527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265220" name="extraction" hidden="1">
                <a:extLst>
                  <a:ext uri="{63B3BB69-23CF-44E3-9099-C40C66FF867C}">
                    <a14:compatExt spid="_x0000_s265220"/>
                  </a:ext>
                  <a:ext uri="{FF2B5EF4-FFF2-40B4-BE49-F238E27FC236}">
                    <a16:creationId xmlns:a16="http://schemas.microsoft.com/office/drawing/2014/main" id="{00000000-0008-0000-1300-0000040C0400}"/>
                  </a:ext>
                </a:extLst>
              </xdr:cNvPr>
              <xdr:cNvSpPr/>
            </xdr:nvSpPr>
            <xdr:spPr bwMode="auto">
              <a:xfrm>
                <a:off x="10182225" y="1828800"/>
                <a:ext cx="1724025" cy="27622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265221" name="verifdossard1" hidden="1">
                <a:extLst>
                  <a:ext uri="{63B3BB69-23CF-44E3-9099-C40C66FF867C}">
                    <a14:compatExt spid="_x0000_s265221"/>
                  </a:ext>
                  <a:ext uri="{FF2B5EF4-FFF2-40B4-BE49-F238E27FC236}">
                    <a16:creationId xmlns:a16="http://schemas.microsoft.com/office/drawing/2014/main" id="{00000000-0008-0000-1300-0000050C0400}"/>
                  </a:ext>
                </a:extLst>
              </xdr:cNvPr>
              <xdr:cNvSpPr/>
            </xdr:nvSpPr>
            <xdr:spPr bwMode="auto">
              <a:xfrm>
                <a:off x="10248900" y="123825"/>
                <a:ext cx="1724025" cy="28575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265222" name="Classequipe" hidden="1">
                <a:extLst>
                  <a:ext uri="{63B3BB69-23CF-44E3-9099-C40C66FF867C}">
                    <a14:compatExt spid="_x0000_s265222"/>
                  </a:ext>
                  <a:ext uri="{FF2B5EF4-FFF2-40B4-BE49-F238E27FC236}">
                    <a16:creationId xmlns:a16="http://schemas.microsoft.com/office/drawing/2014/main" id="{00000000-0008-0000-1300-0000060C0400}"/>
                  </a:ext>
                </a:extLst>
              </xdr:cNvPr>
              <xdr:cNvSpPr/>
            </xdr:nvSpPr>
            <xdr:spPr bwMode="auto">
              <a:xfrm>
                <a:off x="10163175" y="2247900"/>
                <a:ext cx="1733550" cy="36195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</xdr:wsDr>
</file>

<file path=xl/drawings/drawing2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74084</xdr:colOff>
          <xdr:row>1</xdr:row>
          <xdr:rowOff>21166</xdr:rowOff>
        </xdr:from>
        <xdr:to>
          <xdr:col>11</xdr:col>
          <xdr:colOff>64334</xdr:colOff>
          <xdr:row>5</xdr:row>
          <xdr:rowOff>41683</xdr:rowOff>
        </xdr:to>
        <xdr:grpSp>
          <xdr:nvGrpSpPr>
            <xdr:cNvPr id="2" name="Groupe 1">
              <a:extLst>
                <a:ext uri="{FF2B5EF4-FFF2-40B4-BE49-F238E27FC236}">
                  <a16:creationId xmlns:a16="http://schemas.microsoft.com/office/drawing/2014/main" id="{00000000-0008-0000-1400-000002000000}"/>
                </a:ext>
              </a:extLst>
            </xdr:cNvPr>
            <xdr:cNvGrpSpPr/>
          </xdr:nvGrpSpPr>
          <xdr:grpSpPr>
            <a:xfrm>
              <a:off x="7080251" y="264583"/>
              <a:ext cx="1514250" cy="824850"/>
              <a:chOff x="9187295" y="263240"/>
              <a:chExt cx="1800000" cy="809969"/>
            </a:xfrm>
          </xdr:grpSpPr>
          <xdr:sp macro="" textlink="">
            <xdr:nvSpPr>
              <xdr:cNvPr id="266241" name="Mise_en_Pages" hidden="1">
                <a:extLst>
                  <a:ext uri="{63B3BB69-23CF-44E3-9099-C40C66FF867C}">
                    <a14:compatExt spid="_x0000_s266241"/>
                  </a:ext>
                  <a:ext uri="{FF2B5EF4-FFF2-40B4-BE49-F238E27FC236}">
                    <a16:creationId xmlns:a16="http://schemas.microsoft.com/office/drawing/2014/main" id="{00000000-0008-0000-1400-000001100400}"/>
                  </a:ext>
                </a:extLst>
              </xdr:cNvPr>
              <xdr:cNvSpPr/>
            </xdr:nvSpPr>
            <xdr:spPr bwMode="auto">
              <a:xfrm>
                <a:off x="9187295" y="263240"/>
                <a:ext cx="1800000" cy="360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266242" name="impression" hidden="1">
                <a:extLst>
                  <a:ext uri="{63B3BB69-23CF-44E3-9099-C40C66FF867C}">
                    <a14:compatExt spid="_x0000_s266242"/>
                  </a:ext>
                  <a:ext uri="{FF2B5EF4-FFF2-40B4-BE49-F238E27FC236}">
                    <a16:creationId xmlns:a16="http://schemas.microsoft.com/office/drawing/2014/main" id="{00000000-0008-0000-1400-000002100400}"/>
                  </a:ext>
                </a:extLst>
              </xdr:cNvPr>
              <xdr:cNvSpPr/>
            </xdr:nvSpPr>
            <xdr:spPr bwMode="auto">
              <a:xfrm>
                <a:off x="9187295" y="713209"/>
                <a:ext cx="1800000" cy="360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</xdr:wsDr>
</file>

<file path=xl/drawings/drawing2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751417</xdr:colOff>
          <xdr:row>0</xdr:row>
          <xdr:rowOff>232833</xdr:rowOff>
        </xdr:from>
        <xdr:to>
          <xdr:col>10</xdr:col>
          <xdr:colOff>276003</xdr:colOff>
          <xdr:row>5</xdr:row>
          <xdr:rowOff>115764</xdr:rowOff>
        </xdr:to>
        <xdr:grpSp>
          <xdr:nvGrpSpPr>
            <xdr:cNvPr id="2" name="Groupe 1">
              <a:extLst>
                <a:ext uri="{FF2B5EF4-FFF2-40B4-BE49-F238E27FC236}">
                  <a16:creationId xmlns:a16="http://schemas.microsoft.com/office/drawing/2014/main" id="{00000000-0008-0000-1500-000002000000}"/>
                </a:ext>
              </a:extLst>
            </xdr:cNvPr>
            <xdr:cNvGrpSpPr/>
          </xdr:nvGrpSpPr>
          <xdr:grpSpPr>
            <a:xfrm>
              <a:off x="7863417" y="232833"/>
              <a:ext cx="1048586" cy="930681"/>
              <a:chOff x="7949045" y="242456"/>
              <a:chExt cx="1800000" cy="913891"/>
            </a:xfrm>
          </xdr:grpSpPr>
          <xdr:sp macro="" textlink="">
            <xdr:nvSpPr>
              <xdr:cNvPr id="267265" name="Mise_en_Pages" hidden="1">
                <a:extLst>
                  <a:ext uri="{63B3BB69-23CF-44E3-9099-C40C66FF867C}">
                    <a14:compatExt spid="_x0000_s267265"/>
                  </a:ext>
                  <a:ext uri="{FF2B5EF4-FFF2-40B4-BE49-F238E27FC236}">
                    <a16:creationId xmlns:a16="http://schemas.microsoft.com/office/drawing/2014/main" id="{00000000-0008-0000-1500-000001140400}"/>
                  </a:ext>
                </a:extLst>
              </xdr:cNvPr>
              <xdr:cNvSpPr/>
            </xdr:nvSpPr>
            <xdr:spPr bwMode="auto">
              <a:xfrm>
                <a:off x="7949045" y="242456"/>
                <a:ext cx="1800000" cy="360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267266" name="impression" hidden="1">
                <a:extLst>
                  <a:ext uri="{63B3BB69-23CF-44E3-9099-C40C66FF867C}">
                    <a14:compatExt spid="_x0000_s267266"/>
                  </a:ext>
                  <a:ext uri="{FF2B5EF4-FFF2-40B4-BE49-F238E27FC236}">
                    <a16:creationId xmlns:a16="http://schemas.microsoft.com/office/drawing/2014/main" id="{00000000-0008-0000-1500-000002140400}"/>
                  </a:ext>
                </a:extLst>
              </xdr:cNvPr>
              <xdr:cNvSpPr/>
            </xdr:nvSpPr>
            <xdr:spPr bwMode="auto">
              <a:xfrm>
                <a:off x="7949045" y="796347"/>
                <a:ext cx="1800000" cy="360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</xdr:wsDr>
</file>

<file path=xl/drawings/drawing2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709083</xdr:colOff>
          <xdr:row>1</xdr:row>
          <xdr:rowOff>0</xdr:rowOff>
        </xdr:from>
        <xdr:to>
          <xdr:col>10</xdr:col>
          <xdr:colOff>412750</xdr:colOff>
          <xdr:row>5</xdr:row>
          <xdr:rowOff>105181</xdr:rowOff>
        </xdr:to>
        <xdr:grpSp>
          <xdr:nvGrpSpPr>
            <xdr:cNvPr id="2" name="Groupe 1">
              <a:extLst>
                <a:ext uri="{FF2B5EF4-FFF2-40B4-BE49-F238E27FC236}">
                  <a16:creationId xmlns:a16="http://schemas.microsoft.com/office/drawing/2014/main" id="{00000000-0008-0000-1600-000002000000}"/>
                </a:ext>
              </a:extLst>
            </xdr:cNvPr>
            <xdr:cNvGrpSpPr/>
          </xdr:nvGrpSpPr>
          <xdr:grpSpPr>
            <a:xfrm>
              <a:off x="7821083" y="243417"/>
              <a:ext cx="1227667" cy="909514"/>
              <a:chOff x="8988699" y="242456"/>
              <a:chExt cx="1800000" cy="893106"/>
            </a:xfrm>
          </xdr:grpSpPr>
          <xdr:sp macro="" textlink="">
            <xdr:nvSpPr>
              <xdr:cNvPr id="268289" name="Mise_en_Pages" hidden="1">
                <a:extLst>
                  <a:ext uri="{63B3BB69-23CF-44E3-9099-C40C66FF867C}">
                    <a14:compatExt spid="_x0000_s268289"/>
                  </a:ext>
                  <a:ext uri="{FF2B5EF4-FFF2-40B4-BE49-F238E27FC236}">
                    <a16:creationId xmlns:a16="http://schemas.microsoft.com/office/drawing/2014/main" id="{00000000-0008-0000-1600-000001180400}"/>
                  </a:ext>
                </a:extLst>
              </xdr:cNvPr>
              <xdr:cNvSpPr/>
            </xdr:nvSpPr>
            <xdr:spPr bwMode="auto">
              <a:xfrm>
                <a:off x="8988699" y="242456"/>
                <a:ext cx="1800000" cy="360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268290" name="impression" hidden="1">
                <a:extLst>
                  <a:ext uri="{63B3BB69-23CF-44E3-9099-C40C66FF867C}">
                    <a14:compatExt spid="_x0000_s268290"/>
                  </a:ext>
                  <a:ext uri="{FF2B5EF4-FFF2-40B4-BE49-F238E27FC236}">
                    <a16:creationId xmlns:a16="http://schemas.microsoft.com/office/drawing/2014/main" id="{00000000-0008-0000-1600-000002180400}"/>
                  </a:ext>
                </a:extLst>
              </xdr:cNvPr>
              <xdr:cNvSpPr/>
            </xdr:nvSpPr>
            <xdr:spPr bwMode="auto">
              <a:xfrm>
                <a:off x="8988699" y="775562"/>
                <a:ext cx="1800000" cy="360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</xdr:wsDr>
</file>

<file path=xl/drawings/drawing2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740833</xdr:colOff>
          <xdr:row>1</xdr:row>
          <xdr:rowOff>42333</xdr:rowOff>
        </xdr:from>
        <xdr:to>
          <xdr:col>10</xdr:col>
          <xdr:colOff>477082</xdr:colOff>
          <xdr:row>6</xdr:row>
          <xdr:rowOff>9931</xdr:rowOff>
        </xdr:to>
        <xdr:grpSp>
          <xdr:nvGrpSpPr>
            <xdr:cNvPr id="2" name="Groupe 1">
              <a:extLst>
                <a:ext uri="{FF2B5EF4-FFF2-40B4-BE49-F238E27FC236}">
                  <a16:creationId xmlns:a16="http://schemas.microsoft.com/office/drawing/2014/main" id="{00000000-0008-0000-1700-000002000000}"/>
                </a:ext>
              </a:extLst>
            </xdr:cNvPr>
            <xdr:cNvGrpSpPr/>
          </xdr:nvGrpSpPr>
          <xdr:grpSpPr>
            <a:xfrm>
              <a:off x="7852833" y="285750"/>
              <a:ext cx="1260249" cy="930681"/>
              <a:chOff x="7949045" y="242456"/>
              <a:chExt cx="1800000" cy="913891"/>
            </a:xfrm>
          </xdr:grpSpPr>
          <xdr:sp macro="" textlink="">
            <xdr:nvSpPr>
              <xdr:cNvPr id="269313" name="Mise_en_Pages" hidden="1">
                <a:extLst>
                  <a:ext uri="{63B3BB69-23CF-44E3-9099-C40C66FF867C}">
                    <a14:compatExt spid="_x0000_s269313"/>
                  </a:ext>
                  <a:ext uri="{FF2B5EF4-FFF2-40B4-BE49-F238E27FC236}">
                    <a16:creationId xmlns:a16="http://schemas.microsoft.com/office/drawing/2014/main" id="{00000000-0008-0000-1700-0000011C0400}"/>
                  </a:ext>
                </a:extLst>
              </xdr:cNvPr>
              <xdr:cNvSpPr/>
            </xdr:nvSpPr>
            <xdr:spPr bwMode="auto">
              <a:xfrm>
                <a:off x="7949045" y="242456"/>
                <a:ext cx="1800000" cy="360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269314" name="impression" hidden="1">
                <a:extLst>
                  <a:ext uri="{63B3BB69-23CF-44E3-9099-C40C66FF867C}">
                    <a14:compatExt spid="_x0000_s269314"/>
                  </a:ext>
                  <a:ext uri="{FF2B5EF4-FFF2-40B4-BE49-F238E27FC236}">
                    <a16:creationId xmlns:a16="http://schemas.microsoft.com/office/drawing/2014/main" id="{00000000-0008-0000-1700-0000021C0400}"/>
                  </a:ext>
                </a:extLst>
              </xdr:cNvPr>
              <xdr:cNvSpPr/>
            </xdr:nvSpPr>
            <xdr:spPr bwMode="auto">
              <a:xfrm>
                <a:off x="7949045" y="796347"/>
                <a:ext cx="1800000" cy="360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</xdr:wsDr>
</file>

<file path=xl/drawings/drawing2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476250</xdr:colOff>
          <xdr:row>1</xdr:row>
          <xdr:rowOff>21166</xdr:rowOff>
        </xdr:from>
        <xdr:to>
          <xdr:col>11</xdr:col>
          <xdr:colOff>752250</xdr:colOff>
          <xdr:row>5</xdr:row>
          <xdr:rowOff>41683</xdr:rowOff>
        </xdr:to>
        <xdr:grpSp>
          <xdr:nvGrpSpPr>
            <xdr:cNvPr id="2" name="Groupe 1">
              <a:extLst>
                <a:ext uri="{FF2B5EF4-FFF2-40B4-BE49-F238E27FC236}">
                  <a16:creationId xmlns:a16="http://schemas.microsoft.com/office/drawing/2014/main" id="{00000000-0008-0000-1800-000002000000}"/>
                </a:ext>
              </a:extLst>
            </xdr:cNvPr>
            <xdr:cNvGrpSpPr/>
          </xdr:nvGrpSpPr>
          <xdr:grpSpPr>
            <a:xfrm>
              <a:off x="9472083" y="264583"/>
              <a:ext cx="1800000" cy="824850"/>
              <a:chOff x="9187295" y="263240"/>
              <a:chExt cx="1800000" cy="809969"/>
            </a:xfrm>
          </xdr:grpSpPr>
          <xdr:sp macro="" textlink="">
            <xdr:nvSpPr>
              <xdr:cNvPr id="270337" name="Mise_en_Pages" hidden="1">
                <a:extLst>
                  <a:ext uri="{63B3BB69-23CF-44E3-9099-C40C66FF867C}">
                    <a14:compatExt spid="_x0000_s270337"/>
                  </a:ext>
                  <a:ext uri="{FF2B5EF4-FFF2-40B4-BE49-F238E27FC236}">
                    <a16:creationId xmlns:a16="http://schemas.microsoft.com/office/drawing/2014/main" id="{00000000-0008-0000-1800-000001200400}"/>
                  </a:ext>
                </a:extLst>
              </xdr:cNvPr>
              <xdr:cNvSpPr/>
            </xdr:nvSpPr>
            <xdr:spPr bwMode="auto">
              <a:xfrm>
                <a:off x="9187295" y="263240"/>
                <a:ext cx="1800000" cy="360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270338" name="impression" hidden="1">
                <a:extLst>
                  <a:ext uri="{63B3BB69-23CF-44E3-9099-C40C66FF867C}">
                    <a14:compatExt spid="_x0000_s270338"/>
                  </a:ext>
                  <a:ext uri="{FF2B5EF4-FFF2-40B4-BE49-F238E27FC236}">
                    <a16:creationId xmlns:a16="http://schemas.microsoft.com/office/drawing/2014/main" id="{00000000-0008-0000-1800-000002200400}"/>
                  </a:ext>
                </a:extLst>
              </xdr:cNvPr>
              <xdr:cNvSpPr/>
            </xdr:nvSpPr>
            <xdr:spPr bwMode="auto">
              <a:xfrm>
                <a:off x="9187295" y="713209"/>
                <a:ext cx="1800000" cy="360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</xdr:wsDr>
</file>

<file path=xl/drawings/drawing2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730250</xdr:colOff>
          <xdr:row>0</xdr:row>
          <xdr:rowOff>243416</xdr:rowOff>
        </xdr:from>
        <xdr:to>
          <xdr:col>10</xdr:col>
          <xdr:colOff>720500</xdr:colOff>
          <xdr:row>5</xdr:row>
          <xdr:rowOff>20516</xdr:rowOff>
        </xdr:to>
        <xdr:grpSp>
          <xdr:nvGrpSpPr>
            <xdr:cNvPr id="2" name="Groupe 1">
              <a:extLst>
                <a:ext uri="{FF2B5EF4-FFF2-40B4-BE49-F238E27FC236}">
                  <a16:creationId xmlns:a16="http://schemas.microsoft.com/office/drawing/2014/main" id="{00000000-0008-0000-1900-000002000000}"/>
                </a:ext>
              </a:extLst>
            </xdr:cNvPr>
            <xdr:cNvGrpSpPr/>
          </xdr:nvGrpSpPr>
          <xdr:grpSpPr>
            <a:xfrm>
              <a:off x="8636000" y="233891"/>
              <a:ext cx="1514250" cy="834375"/>
              <a:chOff x="9187295" y="263240"/>
              <a:chExt cx="1800000" cy="809968"/>
            </a:xfrm>
          </xdr:grpSpPr>
          <xdr:sp macro="" textlink="">
            <xdr:nvSpPr>
              <xdr:cNvPr id="271361" name="Mise_en_Pages" hidden="1">
                <a:extLst>
                  <a:ext uri="{63B3BB69-23CF-44E3-9099-C40C66FF867C}">
                    <a14:compatExt spid="_x0000_s271361"/>
                  </a:ext>
                  <a:ext uri="{FF2B5EF4-FFF2-40B4-BE49-F238E27FC236}">
                    <a16:creationId xmlns:a16="http://schemas.microsoft.com/office/drawing/2014/main" id="{00000000-0008-0000-1900-000001240400}"/>
                  </a:ext>
                </a:extLst>
              </xdr:cNvPr>
              <xdr:cNvSpPr/>
            </xdr:nvSpPr>
            <xdr:spPr bwMode="auto">
              <a:xfrm>
                <a:off x="9187295" y="263240"/>
                <a:ext cx="1800000" cy="360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271362" name="impression" hidden="1">
                <a:extLst>
                  <a:ext uri="{63B3BB69-23CF-44E3-9099-C40C66FF867C}">
                    <a14:compatExt spid="_x0000_s271362"/>
                  </a:ext>
                  <a:ext uri="{FF2B5EF4-FFF2-40B4-BE49-F238E27FC236}">
                    <a16:creationId xmlns:a16="http://schemas.microsoft.com/office/drawing/2014/main" id="{00000000-0008-0000-1900-000002240400}"/>
                  </a:ext>
                </a:extLst>
              </xdr:cNvPr>
              <xdr:cNvSpPr/>
            </xdr:nvSpPr>
            <xdr:spPr bwMode="auto">
              <a:xfrm>
                <a:off x="9187295" y="713208"/>
                <a:ext cx="1800000" cy="360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</xdr:wsDr>
</file>

<file path=xl/drawings/drawing2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476250</xdr:colOff>
          <xdr:row>1</xdr:row>
          <xdr:rowOff>21166</xdr:rowOff>
        </xdr:from>
        <xdr:to>
          <xdr:col>11</xdr:col>
          <xdr:colOff>752250</xdr:colOff>
          <xdr:row>5</xdr:row>
          <xdr:rowOff>41683</xdr:rowOff>
        </xdr:to>
        <xdr:grpSp>
          <xdr:nvGrpSpPr>
            <xdr:cNvPr id="2" name="Groupe 1">
              <a:extLst>
                <a:ext uri="{FF2B5EF4-FFF2-40B4-BE49-F238E27FC236}">
                  <a16:creationId xmlns:a16="http://schemas.microsoft.com/office/drawing/2014/main" id="{00000000-0008-0000-1A00-000002000000}"/>
                </a:ext>
              </a:extLst>
            </xdr:cNvPr>
            <xdr:cNvGrpSpPr/>
          </xdr:nvGrpSpPr>
          <xdr:grpSpPr>
            <a:xfrm>
              <a:off x="9144000" y="264583"/>
              <a:ext cx="1800000" cy="824850"/>
              <a:chOff x="9187295" y="263240"/>
              <a:chExt cx="1800000" cy="809969"/>
            </a:xfrm>
          </xdr:grpSpPr>
          <xdr:sp macro="" textlink="">
            <xdr:nvSpPr>
              <xdr:cNvPr id="272385" name="Mise_en_Pages" hidden="1">
                <a:extLst>
                  <a:ext uri="{63B3BB69-23CF-44E3-9099-C40C66FF867C}">
                    <a14:compatExt spid="_x0000_s272385"/>
                  </a:ext>
                  <a:ext uri="{FF2B5EF4-FFF2-40B4-BE49-F238E27FC236}">
                    <a16:creationId xmlns:a16="http://schemas.microsoft.com/office/drawing/2014/main" id="{00000000-0008-0000-1A00-000001280400}"/>
                  </a:ext>
                </a:extLst>
              </xdr:cNvPr>
              <xdr:cNvSpPr/>
            </xdr:nvSpPr>
            <xdr:spPr bwMode="auto">
              <a:xfrm>
                <a:off x="9187295" y="263240"/>
                <a:ext cx="1800000" cy="360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272386" name="impression" hidden="1">
                <a:extLst>
                  <a:ext uri="{63B3BB69-23CF-44E3-9099-C40C66FF867C}">
                    <a14:compatExt spid="_x0000_s272386"/>
                  </a:ext>
                  <a:ext uri="{FF2B5EF4-FFF2-40B4-BE49-F238E27FC236}">
                    <a16:creationId xmlns:a16="http://schemas.microsoft.com/office/drawing/2014/main" id="{00000000-0008-0000-1A00-000002280400}"/>
                  </a:ext>
                </a:extLst>
              </xdr:cNvPr>
              <xdr:cNvSpPr/>
            </xdr:nvSpPr>
            <xdr:spPr bwMode="auto">
              <a:xfrm>
                <a:off x="9187295" y="713209"/>
                <a:ext cx="1800000" cy="360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7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7.xml"/><Relationship Id="rId5" Type="http://schemas.openxmlformats.org/officeDocument/2006/relationships/image" Target="../media/image6.emf"/><Relationship Id="rId4" Type="http://schemas.openxmlformats.org/officeDocument/2006/relationships/control" Target="../activeX/activeX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image" Target="../media/image9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9.xml"/><Relationship Id="rId5" Type="http://schemas.openxmlformats.org/officeDocument/2006/relationships/image" Target="../media/image8.emf"/><Relationship Id="rId4" Type="http://schemas.openxmlformats.org/officeDocument/2006/relationships/control" Target="../activeX/activeX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7" Type="http://schemas.openxmlformats.org/officeDocument/2006/relationships/image" Target="../media/image11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11.xml"/><Relationship Id="rId5" Type="http://schemas.openxmlformats.org/officeDocument/2006/relationships/image" Target="../media/image10.emf"/><Relationship Id="rId4" Type="http://schemas.openxmlformats.org/officeDocument/2006/relationships/control" Target="../activeX/activeX10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7" Type="http://schemas.openxmlformats.org/officeDocument/2006/relationships/image" Target="../media/image13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13.xml"/><Relationship Id="rId5" Type="http://schemas.openxmlformats.org/officeDocument/2006/relationships/image" Target="../media/image12.emf"/><Relationship Id="rId4" Type="http://schemas.openxmlformats.org/officeDocument/2006/relationships/control" Target="../activeX/activeX12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6.xml"/><Relationship Id="rId13" Type="http://schemas.openxmlformats.org/officeDocument/2006/relationships/image" Target="../media/image18.emf"/><Relationship Id="rId3" Type="http://schemas.openxmlformats.org/officeDocument/2006/relationships/vmlDrawing" Target="../drawings/vmlDrawing6.vml"/><Relationship Id="rId7" Type="http://schemas.openxmlformats.org/officeDocument/2006/relationships/image" Target="../media/image15.emf"/><Relationship Id="rId12" Type="http://schemas.openxmlformats.org/officeDocument/2006/relationships/control" Target="../activeX/activeX18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15.xml"/><Relationship Id="rId11" Type="http://schemas.openxmlformats.org/officeDocument/2006/relationships/image" Target="../media/image17.emf"/><Relationship Id="rId5" Type="http://schemas.openxmlformats.org/officeDocument/2006/relationships/image" Target="../media/image14.emf"/><Relationship Id="rId10" Type="http://schemas.openxmlformats.org/officeDocument/2006/relationships/control" Target="../activeX/activeX17.xml"/><Relationship Id="rId4" Type="http://schemas.openxmlformats.org/officeDocument/2006/relationships/control" Target="../activeX/activeX14.xml"/><Relationship Id="rId9" Type="http://schemas.openxmlformats.org/officeDocument/2006/relationships/image" Target="../media/image16.emf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7" Type="http://schemas.openxmlformats.org/officeDocument/2006/relationships/image" Target="../media/image20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6" Type="http://schemas.openxmlformats.org/officeDocument/2006/relationships/control" Target="../activeX/activeX20.xml"/><Relationship Id="rId5" Type="http://schemas.openxmlformats.org/officeDocument/2006/relationships/image" Target="../media/image19.emf"/><Relationship Id="rId4" Type="http://schemas.openxmlformats.org/officeDocument/2006/relationships/control" Target="../activeX/activeX19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7" Type="http://schemas.openxmlformats.org/officeDocument/2006/relationships/image" Target="../media/image22.emf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6" Type="http://schemas.openxmlformats.org/officeDocument/2006/relationships/control" Target="../activeX/activeX22.xml"/><Relationship Id="rId5" Type="http://schemas.openxmlformats.org/officeDocument/2006/relationships/image" Target="../media/image21.emf"/><Relationship Id="rId4" Type="http://schemas.openxmlformats.org/officeDocument/2006/relationships/control" Target="../activeX/activeX21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7" Type="http://schemas.openxmlformats.org/officeDocument/2006/relationships/image" Target="../media/image24.emf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Relationship Id="rId6" Type="http://schemas.openxmlformats.org/officeDocument/2006/relationships/control" Target="../activeX/activeX24.xml"/><Relationship Id="rId5" Type="http://schemas.openxmlformats.org/officeDocument/2006/relationships/image" Target="../media/image23.emf"/><Relationship Id="rId4" Type="http://schemas.openxmlformats.org/officeDocument/2006/relationships/control" Target="../activeX/activeX23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7" Type="http://schemas.openxmlformats.org/officeDocument/2006/relationships/image" Target="../media/image26.emf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Relationship Id="rId6" Type="http://schemas.openxmlformats.org/officeDocument/2006/relationships/control" Target="../activeX/activeX26.xml"/><Relationship Id="rId5" Type="http://schemas.openxmlformats.org/officeDocument/2006/relationships/image" Target="../media/image25.emf"/><Relationship Id="rId4" Type="http://schemas.openxmlformats.org/officeDocument/2006/relationships/control" Target="../activeX/activeX25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9.xml"/><Relationship Id="rId13" Type="http://schemas.openxmlformats.org/officeDocument/2006/relationships/image" Target="../media/image31.emf"/><Relationship Id="rId3" Type="http://schemas.openxmlformats.org/officeDocument/2006/relationships/vmlDrawing" Target="../drawings/vmlDrawing11.vml"/><Relationship Id="rId7" Type="http://schemas.openxmlformats.org/officeDocument/2006/relationships/image" Target="../media/image28.emf"/><Relationship Id="rId12" Type="http://schemas.openxmlformats.org/officeDocument/2006/relationships/control" Target="../activeX/activeX31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Relationship Id="rId6" Type="http://schemas.openxmlformats.org/officeDocument/2006/relationships/control" Target="../activeX/activeX28.xml"/><Relationship Id="rId11" Type="http://schemas.openxmlformats.org/officeDocument/2006/relationships/image" Target="../media/image30.emf"/><Relationship Id="rId5" Type="http://schemas.openxmlformats.org/officeDocument/2006/relationships/image" Target="../media/image27.emf"/><Relationship Id="rId15" Type="http://schemas.openxmlformats.org/officeDocument/2006/relationships/image" Target="../media/image32.emf"/><Relationship Id="rId10" Type="http://schemas.openxmlformats.org/officeDocument/2006/relationships/control" Target="../activeX/activeX30.xml"/><Relationship Id="rId4" Type="http://schemas.openxmlformats.org/officeDocument/2006/relationships/control" Target="../activeX/activeX27.xml"/><Relationship Id="rId9" Type="http://schemas.openxmlformats.org/officeDocument/2006/relationships/image" Target="../media/image29.emf"/><Relationship Id="rId14" Type="http://schemas.openxmlformats.org/officeDocument/2006/relationships/control" Target="../activeX/activeX32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7" Type="http://schemas.openxmlformats.org/officeDocument/2006/relationships/image" Target="../media/image34.emf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Relationship Id="rId6" Type="http://schemas.openxmlformats.org/officeDocument/2006/relationships/control" Target="../activeX/activeX34.xml"/><Relationship Id="rId5" Type="http://schemas.openxmlformats.org/officeDocument/2006/relationships/image" Target="../media/image33.emf"/><Relationship Id="rId4" Type="http://schemas.openxmlformats.org/officeDocument/2006/relationships/control" Target="../activeX/activeX33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7" Type="http://schemas.openxmlformats.org/officeDocument/2006/relationships/image" Target="../media/image36.emf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Relationship Id="rId6" Type="http://schemas.openxmlformats.org/officeDocument/2006/relationships/control" Target="../activeX/activeX36.xml"/><Relationship Id="rId5" Type="http://schemas.openxmlformats.org/officeDocument/2006/relationships/image" Target="../media/image35.emf"/><Relationship Id="rId4" Type="http://schemas.openxmlformats.org/officeDocument/2006/relationships/control" Target="../activeX/activeX35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7" Type="http://schemas.openxmlformats.org/officeDocument/2006/relationships/image" Target="../media/image38.emf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Relationship Id="rId6" Type="http://schemas.openxmlformats.org/officeDocument/2006/relationships/control" Target="../activeX/activeX38.xml"/><Relationship Id="rId5" Type="http://schemas.openxmlformats.org/officeDocument/2006/relationships/image" Target="../media/image37.emf"/><Relationship Id="rId4" Type="http://schemas.openxmlformats.org/officeDocument/2006/relationships/control" Target="../activeX/activeX37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7" Type="http://schemas.openxmlformats.org/officeDocument/2006/relationships/image" Target="../media/image40.emf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Relationship Id="rId6" Type="http://schemas.openxmlformats.org/officeDocument/2006/relationships/control" Target="../activeX/activeX40.xml"/><Relationship Id="rId5" Type="http://schemas.openxmlformats.org/officeDocument/2006/relationships/image" Target="../media/image39.emf"/><Relationship Id="rId4" Type="http://schemas.openxmlformats.org/officeDocument/2006/relationships/control" Target="../activeX/activeX39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7" Type="http://schemas.openxmlformats.org/officeDocument/2006/relationships/image" Target="../media/image42.emf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Relationship Id="rId6" Type="http://schemas.openxmlformats.org/officeDocument/2006/relationships/control" Target="../activeX/activeX42.xml"/><Relationship Id="rId5" Type="http://schemas.openxmlformats.org/officeDocument/2006/relationships/image" Target="../media/image41.emf"/><Relationship Id="rId4" Type="http://schemas.openxmlformats.org/officeDocument/2006/relationships/control" Target="../activeX/activeX41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7" Type="http://schemas.openxmlformats.org/officeDocument/2006/relationships/image" Target="../media/image44.emf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Relationship Id="rId6" Type="http://schemas.openxmlformats.org/officeDocument/2006/relationships/control" Target="../activeX/activeX44.xml"/><Relationship Id="rId5" Type="http://schemas.openxmlformats.org/officeDocument/2006/relationships/image" Target="../media/image43.emf"/><Relationship Id="rId4" Type="http://schemas.openxmlformats.org/officeDocument/2006/relationships/control" Target="../activeX/activeX43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7" Type="http://schemas.openxmlformats.org/officeDocument/2006/relationships/image" Target="../media/image46.emf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Relationship Id="rId6" Type="http://schemas.openxmlformats.org/officeDocument/2006/relationships/control" Target="../activeX/activeX46.xml"/><Relationship Id="rId5" Type="http://schemas.openxmlformats.org/officeDocument/2006/relationships/image" Target="../media/image45.emf"/><Relationship Id="rId4" Type="http://schemas.openxmlformats.org/officeDocument/2006/relationships/control" Target="../activeX/activeX45.xml"/></Relationships>
</file>

<file path=xl/worksheets/_rels/sheet2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9.xml"/><Relationship Id="rId13" Type="http://schemas.openxmlformats.org/officeDocument/2006/relationships/image" Target="../media/image51.emf"/><Relationship Id="rId3" Type="http://schemas.openxmlformats.org/officeDocument/2006/relationships/vmlDrawing" Target="../drawings/vmlDrawing19.vml"/><Relationship Id="rId7" Type="http://schemas.openxmlformats.org/officeDocument/2006/relationships/image" Target="../media/image48.emf"/><Relationship Id="rId12" Type="http://schemas.openxmlformats.org/officeDocument/2006/relationships/control" Target="../activeX/activeX51.x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Relationship Id="rId6" Type="http://schemas.openxmlformats.org/officeDocument/2006/relationships/control" Target="../activeX/activeX48.xml"/><Relationship Id="rId11" Type="http://schemas.openxmlformats.org/officeDocument/2006/relationships/image" Target="../media/image50.emf"/><Relationship Id="rId5" Type="http://schemas.openxmlformats.org/officeDocument/2006/relationships/image" Target="../media/image47.emf"/><Relationship Id="rId15" Type="http://schemas.openxmlformats.org/officeDocument/2006/relationships/image" Target="../media/image52.emf"/><Relationship Id="rId10" Type="http://schemas.openxmlformats.org/officeDocument/2006/relationships/control" Target="../activeX/activeX50.xml"/><Relationship Id="rId4" Type="http://schemas.openxmlformats.org/officeDocument/2006/relationships/control" Target="../activeX/activeX47.xml"/><Relationship Id="rId9" Type="http://schemas.openxmlformats.org/officeDocument/2006/relationships/image" Target="../media/image49.emf"/><Relationship Id="rId14" Type="http://schemas.openxmlformats.org/officeDocument/2006/relationships/control" Target="../activeX/activeX52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0.vml"/><Relationship Id="rId7" Type="http://schemas.openxmlformats.org/officeDocument/2006/relationships/image" Target="../media/image54.emf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Relationship Id="rId6" Type="http://schemas.openxmlformats.org/officeDocument/2006/relationships/control" Target="../activeX/activeX54.xml"/><Relationship Id="rId5" Type="http://schemas.openxmlformats.org/officeDocument/2006/relationships/image" Target="../media/image53.emf"/><Relationship Id="rId4" Type="http://schemas.openxmlformats.org/officeDocument/2006/relationships/control" Target="../activeX/activeX53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7" Type="http://schemas.openxmlformats.org/officeDocument/2006/relationships/image" Target="../media/image56.emf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Relationship Id="rId6" Type="http://schemas.openxmlformats.org/officeDocument/2006/relationships/control" Target="../activeX/activeX56.xml"/><Relationship Id="rId5" Type="http://schemas.openxmlformats.org/officeDocument/2006/relationships/image" Target="../media/image55.emf"/><Relationship Id="rId4" Type="http://schemas.openxmlformats.org/officeDocument/2006/relationships/control" Target="../activeX/activeX55.x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2.vml"/><Relationship Id="rId7" Type="http://schemas.openxmlformats.org/officeDocument/2006/relationships/image" Target="../media/image58.emf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Relationship Id="rId6" Type="http://schemas.openxmlformats.org/officeDocument/2006/relationships/control" Target="../activeX/activeX58.xml"/><Relationship Id="rId5" Type="http://schemas.openxmlformats.org/officeDocument/2006/relationships/image" Target="../media/image57.emf"/><Relationship Id="rId4" Type="http://schemas.openxmlformats.org/officeDocument/2006/relationships/control" Target="../activeX/activeX57.xm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3.vml"/><Relationship Id="rId7" Type="http://schemas.openxmlformats.org/officeDocument/2006/relationships/image" Target="../media/image60.emf"/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Relationship Id="rId6" Type="http://schemas.openxmlformats.org/officeDocument/2006/relationships/control" Target="../activeX/activeX60.xml"/><Relationship Id="rId5" Type="http://schemas.openxmlformats.org/officeDocument/2006/relationships/image" Target="../media/image59.emf"/><Relationship Id="rId4" Type="http://schemas.openxmlformats.org/officeDocument/2006/relationships/control" Target="../activeX/activeX59.xm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4.vml"/><Relationship Id="rId7" Type="http://schemas.openxmlformats.org/officeDocument/2006/relationships/image" Target="../media/image62.emf"/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Relationship Id="rId6" Type="http://schemas.openxmlformats.org/officeDocument/2006/relationships/control" Target="../activeX/activeX62.xml"/><Relationship Id="rId5" Type="http://schemas.openxmlformats.org/officeDocument/2006/relationships/image" Target="../media/image61.emf"/><Relationship Id="rId4" Type="http://schemas.openxmlformats.org/officeDocument/2006/relationships/control" Target="../activeX/activeX61.xml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5.vml"/><Relationship Id="rId7" Type="http://schemas.openxmlformats.org/officeDocument/2006/relationships/image" Target="../media/image64.emf"/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Relationship Id="rId6" Type="http://schemas.openxmlformats.org/officeDocument/2006/relationships/control" Target="../activeX/activeX64.xml"/><Relationship Id="rId5" Type="http://schemas.openxmlformats.org/officeDocument/2006/relationships/image" Target="../media/image63.emf"/><Relationship Id="rId4" Type="http://schemas.openxmlformats.org/officeDocument/2006/relationships/control" Target="../activeX/activeX63.xml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6.vml"/><Relationship Id="rId7" Type="http://schemas.openxmlformats.org/officeDocument/2006/relationships/image" Target="../media/image66.emf"/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Relationship Id="rId6" Type="http://schemas.openxmlformats.org/officeDocument/2006/relationships/control" Target="../activeX/activeX66.xml"/><Relationship Id="rId5" Type="http://schemas.openxmlformats.org/officeDocument/2006/relationships/image" Target="../media/image65.emf"/><Relationship Id="rId4" Type="http://schemas.openxmlformats.org/officeDocument/2006/relationships/control" Target="../activeX/activeX6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667CE-4E46-459D-8E29-73B812A80DB1}">
  <sheetPr codeName="Feuil5">
    <pageSetUpPr fitToPage="1"/>
  </sheetPr>
  <dimension ref="A1:I49"/>
  <sheetViews>
    <sheetView topLeftCell="A18" zoomScale="90" zoomScaleNormal="90" workbookViewId="0">
      <selection activeCell="C45" sqref="C45"/>
    </sheetView>
  </sheetViews>
  <sheetFormatPr baseColWidth="10" defaultColWidth="11.42578125" defaultRowHeight="12.75" x14ac:dyDescent="0.2"/>
  <cols>
    <col min="1" max="1" width="23.28515625" style="16" bestFit="1" customWidth="1"/>
    <col min="2" max="2" width="12.85546875" style="16" bestFit="1" customWidth="1"/>
    <col min="3" max="4" width="25.85546875" style="16" bestFit="1" customWidth="1"/>
    <col min="5" max="5" width="13.85546875" style="17" bestFit="1" customWidth="1"/>
    <col min="6" max="6" width="11.140625" style="16" bestFit="1" customWidth="1"/>
    <col min="7" max="16384" width="11.42578125" style="16"/>
  </cols>
  <sheetData>
    <row r="1" spans="1:9" ht="18" x14ac:dyDescent="0.25">
      <c r="A1" s="31" t="s">
        <v>28</v>
      </c>
      <c r="B1" s="177" t="s">
        <v>94</v>
      </c>
      <c r="C1" s="177"/>
      <c r="D1" s="177"/>
      <c r="E1" s="178"/>
      <c r="F1" s="177"/>
      <c r="G1" s="22"/>
    </row>
    <row r="2" spans="1:9" ht="15.75" x14ac:dyDescent="0.25">
      <c r="A2" s="30" t="s">
        <v>3</v>
      </c>
      <c r="B2" s="179" t="s">
        <v>99</v>
      </c>
      <c r="C2" s="179"/>
      <c r="D2" s="179"/>
      <c r="E2" s="180"/>
      <c r="F2" s="179"/>
      <c r="G2" s="22"/>
    </row>
    <row r="3" spans="1:9" ht="15.75" x14ac:dyDescent="0.25">
      <c r="A3" s="30" t="s">
        <v>0</v>
      </c>
      <c r="B3" s="181"/>
      <c r="C3" s="181"/>
      <c r="D3" s="181"/>
      <c r="E3" s="180"/>
      <c r="F3" s="181"/>
      <c r="G3" s="22"/>
      <c r="H3" s="70" t="s">
        <v>82</v>
      </c>
      <c r="I3" s="70">
        <f>COUNTIF($F$7:$F$49,"F")</f>
        <v>5</v>
      </c>
    </row>
    <row r="4" spans="1:9" ht="15.75" x14ac:dyDescent="0.25">
      <c r="A4" s="30" t="s">
        <v>1</v>
      </c>
      <c r="B4" s="181" t="s">
        <v>27</v>
      </c>
      <c r="C4" s="181"/>
      <c r="D4" s="181"/>
      <c r="E4" s="180"/>
      <c r="F4" s="181"/>
      <c r="G4" s="22"/>
      <c r="H4" s="70" t="s">
        <v>81</v>
      </c>
      <c r="I4" s="70">
        <f>COUNTIF($F$7:$F$49,"SH")</f>
        <v>5</v>
      </c>
    </row>
    <row r="5" spans="1:9" ht="15.75" x14ac:dyDescent="0.25">
      <c r="A5" s="30" t="s">
        <v>24</v>
      </c>
      <c r="B5" s="29">
        <f>COUNTIF(C7:C49,"*")</f>
        <v>43</v>
      </c>
      <c r="C5" s="181"/>
      <c r="D5" s="181"/>
      <c r="E5" s="180"/>
      <c r="F5" s="181"/>
      <c r="G5" s="22"/>
      <c r="H5" s="70" t="s">
        <v>79</v>
      </c>
      <c r="I5" s="70">
        <f>COUNTIF($F$7:$F$49,"VH")</f>
        <v>11</v>
      </c>
    </row>
    <row r="6" spans="1:9" ht="16.5" thickBot="1" x14ac:dyDescent="0.3">
      <c r="A6" s="27" t="s">
        <v>26</v>
      </c>
      <c r="B6" s="26" t="s">
        <v>25</v>
      </c>
      <c r="C6" s="24" t="s">
        <v>14</v>
      </c>
      <c r="D6" s="24" t="s">
        <v>0</v>
      </c>
      <c r="E6" s="25" t="s">
        <v>16</v>
      </c>
      <c r="F6" s="24" t="s">
        <v>7</v>
      </c>
      <c r="G6" s="22"/>
      <c r="H6" s="70" t="s">
        <v>80</v>
      </c>
      <c r="I6" s="70">
        <f>COUNTIF($F$7:$F$49,"SVH")</f>
        <v>22</v>
      </c>
    </row>
    <row r="7" spans="1:9" ht="15.75" x14ac:dyDescent="0.25">
      <c r="A7" s="23">
        <v>101</v>
      </c>
      <c r="B7" s="45">
        <v>1</v>
      </c>
      <c r="C7" s="46" t="s">
        <v>30</v>
      </c>
      <c r="D7" s="47" t="s">
        <v>65</v>
      </c>
      <c r="E7" s="48"/>
      <c r="F7" s="49" t="s">
        <v>79</v>
      </c>
      <c r="G7" s="22"/>
      <c r="H7" s="71" t="s">
        <v>100</v>
      </c>
      <c r="I7" s="71">
        <f>SUM(I3:I6)</f>
        <v>43</v>
      </c>
    </row>
    <row r="8" spans="1:9" ht="16.5" thickBot="1" x14ac:dyDescent="0.3">
      <c r="A8" s="19">
        <v>102</v>
      </c>
      <c r="B8" s="35">
        <v>2</v>
      </c>
      <c r="C8" s="37" t="s">
        <v>31</v>
      </c>
      <c r="D8" s="38" t="s">
        <v>66</v>
      </c>
      <c r="E8" s="18"/>
      <c r="F8" s="50" t="s">
        <v>80</v>
      </c>
    </row>
    <row r="9" spans="1:9" ht="15.75" x14ac:dyDescent="0.25">
      <c r="A9" s="23">
        <v>103</v>
      </c>
      <c r="B9" s="35">
        <v>3</v>
      </c>
      <c r="C9" s="37" t="s">
        <v>32</v>
      </c>
      <c r="D9" s="38" t="s">
        <v>67</v>
      </c>
      <c r="E9" s="18"/>
      <c r="F9" s="49" t="s">
        <v>79</v>
      </c>
    </row>
    <row r="10" spans="1:9" ht="16.5" thickBot="1" x14ac:dyDescent="0.3">
      <c r="A10" s="19">
        <v>104</v>
      </c>
      <c r="B10" s="35">
        <v>4</v>
      </c>
      <c r="C10" s="37" t="s">
        <v>33</v>
      </c>
      <c r="D10" s="38" t="s">
        <v>68</v>
      </c>
      <c r="E10" s="18"/>
      <c r="F10" s="50" t="s">
        <v>80</v>
      </c>
    </row>
    <row r="11" spans="1:9" ht="15.75" x14ac:dyDescent="0.25">
      <c r="A11" s="23">
        <v>105</v>
      </c>
      <c r="B11" s="35">
        <v>5</v>
      </c>
      <c r="C11" s="37" t="s">
        <v>34</v>
      </c>
      <c r="D11" s="38" t="s">
        <v>66</v>
      </c>
      <c r="E11" s="18"/>
      <c r="F11" s="50" t="s">
        <v>80</v>
      </c>
    </row>
    <row r="12" spans="1:9" ht="16.5" thickBot="1" x14ac:dyDescent="0.3">
      <c r="A12" s="19">
        <v>106</v>
      </c>
      <c r="B12" s="35">
        <v>6</v>
      </c>
      <c r="C12" s="40" t="s">
        <v>92</v>
      </c>
      <c r="D12" s="38" t="s">
        <v>69</v>
      </c>
      <c r="E12" s="18"/>
      <c r="F12" s="50" t="s">
        <v>81</v>
      </c>
    </row>
    <row r="13" spans="1:9" ht="16.5" thickBot="1" x14ac:dyDescent="0.3">
      <c r="A13" s="23">
        <v>107</v>
      </c>
      <c r="B13" s="35">
        <v>7</v>
      </c>
      <c r="C13" s="37" t="s">
        <v>35</v>
      </c>
      <c r="D13" s="38" t="s">
        <v>65</v>
      </c>
      <c r="E13" s="36"/>
      <c r="F13" s="50" t="s">
        <v>80</v>
      </c>
    </row>
    <row r="14" spans="1:9" ht="16.5" thickBot="1" x14ac:dyDescent="0.3">
      <c r="A14" s="19">
        <v>108</v>
      </c>
      <c r="B14" s="35">
        <v>8</v>
      </c>
      <c r="C14" s="34" t="s">
        <v>36</v>
      </c>
      <c r="D14" s="38" t="s">
        <v>67</v>
      </c>
      <c r="E14" s="41"/>
      <c r="F14" s="49" t="s">
        <v>79</v>
      </c>
    </row>
    <row r="15" spans="1:9" ht="15.75" x14ac:dyDescent="0.25">
      <c r="A15" s="23">
        <v>109</v>
      </c>
      <c r="B15" s="35">
        <v>9</v>
      </c>
      <c r="C15" s="34" t="s">
        <v>37</v>
      </c>
      <c r="D15" s="38" t="s">
        <v>70</v>
      </c>
      <c r="E15" s="41"/>
      <c r="F15" s="49" t="s">
        <v>79</v>
      </c>
    </row>
    <row r="16" spans="1:9" ht="16.5" thickBot="1" x14ac:dyDescent="0.3">
      <c r="A16" s="19">
        <v>110</v>
      </c>
      <c r="B16" s="35">
        <v>10</v>
      </c>
      <c r="C16" s="34" t="s">
        <v>38</v>
      </c>
      <c r="D16" s="38" t="s">
        <v>71</v>
      </c>
      <c r="E16" s="41"/>
      <c r="F16" s="50" t="s">
        <v>80</v>
      </c>
    </row>
    <row r="17" spans="1:6" ht="15.75" x14ac:dyDescent="0.25">
      <c r="A17" s="23">
        <v>111</v>
      </c>
      <c r="B17" s="35">
        <v>11</v>
      </c>
      <c r="C17" s="34" t="s">
        <v>93</v>
      </c>
      <c r="D17" s="38" t="s">
        <v>69</v>
      </c>
      <c r="E17" s="41"/>
      <c r="F17" s="50" t="s">
        <v>80</v>
      </c>
    </row>
    <row r="18" spans="1:6" ht="16.5" thickBot="1" x14ac:dyDescent="0.3">
      <c r="A18" s="19">
        <v>112</v>
      </c>
      <c r="B18" s="35">
        <v>12</v>
      </c>
      <c r="C18" s="34" t="s">
        <v>39</v>
      </c>
      <c r="D18" s="38" t="s">
        <v>66</v>
      </c>
      <c r="E18" s="41"/>
      <c r="F18" s="50" t="s">
        <v>80</v>
      </c>
    </row>
    <row r="19" spans="1:6" ht="16.5" thickBot="1" x14ac:dyDescent="0.3">
      <c r="A19" s="23">
        <v>113</v>
      </c>
      <c r="B19" s="35">
        <v>13</v>
      </c>
      <c r="C19" s="34" t="s">
        <v>40</v>
      </c>
      <c r="D19" s="38" t="s">
        <v>67</v>
      </c>
      <c r="E19" s="41"/>
      <c r="F19" s="50" t="s">
        <v>80</v>
      </c>
    </row>
    <row r="20" spans="1:6" ht="16.5" thickBot="1" x14ac:dyDescent="0.3">
      <c r="A20" s="19">
        <v>114</v>
      </c>
      <c r="B20" s="35">
        <v>14</v>
      </c>
      <c r="C20" s="34" t="s">
        <v>41</v>
      </c>
      <c r="D20" s="38" t="s">
        <v>72</v>
      </c>
      <c r="E20" s="41"/>
      <c r="F20" s="49" t="s">
        <v>79</v>
      </c>
    </row>
    <row r="21" spans="1:6" ht="16.5" thickBot="1" x14ac:dyDescent="0.3">
      <c r="A21" s="23">
        <v>115</v>
      </c>
      <c r="B21" s="35">
        <v>15</v>
      </c>
      <c r="C21" s="34" t="s">
        <v>42</v>
      </c>
      <c r="D21" s="38" t="s">
        <v>73</v>
      </c>
      <c r="E21" s="41"/>
      <c r="F21" s="49" t="s">
        <v>79</v>
      </c>
    </row>
    <row r="22" spans="1:6" ht="16.5" thickBot="1" x14ac:dyDescent="0.3">
      <c r="A22" s="19">
        <v>116</v>
      </c>
      <c r="B22" s="35">
        <v>16</v>
      </c>
      <c r="C22" s="34" t="s">
        <v>43</v>
      </c>
      <c r="D22" s="38" t="s">
        <v>72</v>
      </c>
      <c r="E22" s="41"/>
      <c r="F22" s="49" t="s">
        <v>79</v>
      </c>
    </row>
    <row r="23" spans="1:6" ht="15.75" x14ac:dyDescent="0.25">
      <c r="A23" s="23">
        <v>117</v>
      </c>
      <c r="B23" s="35">
        <v>17</v>
      </c>
      <c r="C23" s="34" t="s">
        <v>44</v>
      </c>
      <c r="D23" s="38" t="s">
        <v>68</v>
      </c>
      <c r="E23" s="41"/>
      <c r="F23" s="50" t="s">
        <v>80</v>
      </c>
    </row>
    <row r="24" spans="1:6" ht="16.5" thickBot="1" x14ac:dyDescent="0.3">
      <c r="A24" s="19">
        <v>118</v>
      </c>
      <c r="B24" s="35">
        <v>18</v>
      </c>
      <c r="C24" s="34" t="s">
        <v>45</v>
      </c>
      <c r="D24" s="38" t="s">
        <v>66</v>
      </c>
      <c r="E24" s="41"/>
      <c r="F24" s="50" t="s">
        <v>81</v>
      </c>
    </row>
    <row r="25" spans="1:6" ht="16.5" thickBot="1" x14ac:dyDescent="0.3">
      <c r="A25" s="23">
        <v>119</v>
      </c>
      <c r="B25" s="35">
        <v>19</v>
      </c>
      <c r="C25" s="34" t="s">
        <v>46</v>
      </c>
      <c r="D25" s="38" t="s">
        <v>68</v>
      </c>
      <c r="E25" s="41"/>
      <c r="F25" s="50" t="s">
        <v>80</v>
      </c>
    </row>
    <row r="26" spans="1:6" ht="16.5" thickBot="1" x14ac:dyDescent="0.3">
      <c r="A26" s="19">
        <v>120</v>
      </c>
      <c r="B26" s="35">
        <v>20</v>
      </c>
      <c r="C26" s="34" t="s">
        <v>47</v>
      </c>
      <c r="D26" s="38" t="s">
        <v>72</v>
      </c>
      <c r="E26" s="41"/>
      <c r="F26" s="49" t="s">
        <v>79</v>
      </c>
    </row>
    <row r="27" spans="1:6" ht="15.75" x14ac:dyDescent="0.25">
      <c r="A27" s="23">
        <v>121</v>
      </c>
      <c r="B27" s="35">
        <v>21</v>
      </c>
      <c r="C27" s="34" t="s">
        <v>48</v>
      </c>
      <c r="D27" s="38" t="s">
        <v>65</v>
      </c>
      <c r="E27" s="41"/>
      <c r="F27" s="50" t="s">
        <v>80</v>
      </c>
    </row>
    <row r="28" spans="1:6" ht="16.5" thickBot="1" x14ac:dyDescent="0.3">
      <c r="A28" s="19">
        <v>122</v>
      </c>
      <c r="B28" s="35">
        <v>22</v>
      </c>
      <c r="C28" s="34" t="s">
        <v>49</v>
      </c>
      <c r="D28" s="38" t="s">
        <v>74</v>
      </c>
      <c r="E28" s="41"/>
      <c r="F28" s="50" t="s">
        <v>81</v>
      </c>
    </row>
    <row r="29" spans="1:6" ht="15.75" x14ac:dyDescent="0.25">
      <c r="A29" s="23">
        <v>123</v>
      </c>
      <c r="B29" s="35">
        <v>23</v>
      </c>
      <c r="C29" s="34" t="s">
        <v>50</v>
      </c>
      <c r="D29" s="38" t="s">
        <v>67</v>
      </c>
      <c r="E29" s="41"/>
      <c r="F29" s="50" t="s">
        <v>80</v>
      </c>
    </row>
    <row r="30" spans="1:6" ht="16.5" thickBot="1" x14ac:dyDescent="0.3">
      <c r="A30" s="19">
        <v>124</v>
      </c>
      <c r="B30" s="35">
        <v>24</v>
      </c>
      <c r="C30" s="34" t="s">
        <v>51</v>
      </c>
      <c r="D30" s="38" t="s">
        <v>72</v>
      </c>
      <c r="E30" s="41"/>
      <c r="F30" s="50" t="s">
        <v>80</v>
      </c>
    </row>
    <row r="31" spans="1:6" ht="15.75" x14ac:dyDescent="0.25">
      <c r="A31" s="23">
        <v>125</v>
      </c>
      <c r="B31" s="35">
        <v>25</v>
      </c>
      <c r="C31" s="34" t="s">
        <v>52</v>
      </c>
      <c r="D31" s="38" t="s">
        <v>66</v>
      </c>
      <c r="E31" s="41"/>
      <c r="F31" s="50" t="s">
        <v>81</v>
      </c>
    </row>
    <row r="32" spans="1:6" ht="16.5" thickBot="1" x14ac:dyDescent="0.3">
      <c r="A32" s="19">
        <v>126</v>
      </c>
      <c r="B32" s="35">
        <v>26</v>
      </c>
      <c r="C32" s="34" t="s">
        <v>87</v>
      </c>
      <c r="D32" s="38" t="s">
        <v>85</v>
      </c>
      <c r="E32" s="41"/>
      <c r="F32" s="50" t="s">
        <v>81</v>
      </c>
    </row>
    <row r="33" spans="1:6" ht="15.75" x14ac:dyDescent="0.25">
      <c r="A33" s="23">
        <v>127</v>
      </c>
      <c r="B33" s="35">
        <v>27</v>
      </c>
      <c r="C33" s="34" t="s">
        <v>53</v>
      </c>
      <c r="D33" s="38" t="s">
        <v>75</v>
      </c>
      <c r="E33" s="41"/>
      <c r="F33" s="50" t="s">
        <v>80</v>
      </c>
    </row>
    <row r="34" spans="1:6" ht="16.5" thickBot="1" x14ac:dyDescent="0.3">
      <c r="A34" s="19">
        <v>128</v>
      </c>
      <c r="B34" s="35">
        <v>28</v>
      </c>
      <c r="C34" s="34" t="s">
        <v>54</v>
      </c>
      <c r="D34" s="38" t="s">
        <v>76</v>
      </c>
      <c r="E34" s="41"/>
      <c r="F34" s="50" t="s">
        <v>80</v>
      </c>
    </row>
    <row r="35" spans="1:6" ht="16.5" thickBot="1" x14ac:dyDescent="0.3">
      <c r="A35" s="23">
        <v>129</v>
      </c>
      <c r="B35" s="35">
        <v>29</v>
      </c>
      <c r="C35" s="34" t="s">
        <v>55</v>
      </c>
      <c r="D35" s="38" t="s">
        <v>68</v>
      </c>
      <c r="E35" s="41"/>
      <c r="F35" s="50" t="s">
        <v>80</v>
      </c>
    </row>
    <row r="36" spans="1:6" ht="16.5" thickBot="1" x14ac:dyDescent="0.3">
      <c r="A36" s="19">
        <v>130</v>
      </c>
      <c r="B36" s="35">
        <v>30</v>
      </c>
      <c r="C36" s="34" t="s">
        <v>56</v>
      </c>
      <c r="D36" s="38" t="s">
        <v>72</v>
      </c>
      <c r="E36" s="41"/>
      <c r="F36" s="49" t="s">
        <v>79</v>
      </c>
    </row>
    <row r="37" spans="1:6" ht="15.75" x14ac:dyDescent="0.25">
      <c r="A37" s="23">
        <v>131</v>
      </c>
      <c r="B37" s="35">
        <v>31</v>
      </c>
      <c r="C37" s="34" t="s">
        <v>57</v>
      </c>
      <c r="D37" s="38" t="s">
        <v>75</v>
      </c>
      <c r="E37" s="41"/>
      <c r="F37" s="50" t="s">
        <v>80</v>
      </c>
    </row>
    <row r="38" spans="1:6" ht="16.5" thickBot="1" x14ac:dyDescent="0.3">
      <c r="A38" s="19">
        <v>132</v>
      </c>
      <c r="B38" s="35">
        <v>32</v>
      </c>
      <c r="C38" s="34" t="s">
        <v>58</v>
      </c>
      <c r="D38" s="38" t="s">
        <v>72</v>
      </c>
      <c r="E38" s="41"/>
      <c r="F38" s="50" t="s">
        <v>80</v>
      </c>
    </row>
    <row r="39" spans="1:6" ht="15.75" x14ac:dyDescent="0.25">
      <c r="A39" s="23">
        <v>133</v>
      </c>
      <c r="B39" s="35">
        <v>33</v>
      </c>
      <c r="C39" s="34" t="s">
        <v>59</v>
      </c>
      <c r="D39" s="38" t="s">
        <v>75</v>
      </c>
      <c r="E39" s="41"/>
      <c r="F39" s="50" t="s">
        <v>80</v>
      </c>
    </row>
    <row r="40" spans="1:6" ht="16.5" thickBot="1" x14ac:dyDescent="0.3">
      <c r="A40" s="19">
        <v>134</v>
      </c>
      <c r="B40" s="35">
        <v>34</v>
      </c>
      <c r="C40" s="34" t="s">
        <v>60</v>
      </c>
      <c r="D40" s="38" t="s">
        <v>65</v>
      </c>
      <c r="E40" s="41"/>
      <c r="F40" s="50" t="s">
        <v>80</v>
      </c>
    </row>
    <row r="41" spans="1:6" ht="15.75" x14ac:dyDescent="0.25">
      <c r="A41" s="23">
        <v>135</v>
      </c>
      <c r="B41" s="35">
        <v>35</v>
      </c>
      <c r="C41" s="34" t="s">
        <v>61</v>
      </c>
      <c r="D41" s="38" t="s">
        <v>77</v>
      </c>
      <c r="E41" s="41"/>
      <c r="F41" s="51" t="s">
        <v>82</v>
      </c>
    </row>
    <row r="42" spans="1:6" ht="16.5" thickBot="1" x14ac:dyDescent="0.3">
      <c r="A42" s="19">
        <v>136</v>
      </c>
      <c r="B42" s="35">
        <v>36</v>
      </c>
      <c r="C42" s="34" t="s">
        <v>62</v>
      </c>
      <c r="D42" s="38" t="s">
        <v>67</v>
      </c>
      <c r="E42" s="41"/>
      <c r="F42" s="51" t="s">
        <v>82</v>
      </c>
    </row>
    <row r="43" spans="1:6" ht="15.75" x14ac:dyDescent="0.25">
      <c r="A43" s="23">
        <v>137</v>
      </c>
      <c r="B43" s="35">
        <v>37</v>
      </c>
      <c r="C43" s="34" t="s">
        <v>63</v>
      </c>
      <c r="D43" s="38" t="s">
        <v>78</v>
      </c>
      <c r="E43" s="41"/>
      <c r="F43" s="51" t="s">
        <v>82</v>
      </c>
    </row>
    <row r="44" spans="1:6" ht="16.5" thickBot="1" x14ac:dyDescent="0.3">
      <c r="A44" s="19">
        <v>138</v>
      </c>
      <c r="B44" s="35">
        <v>38</v>
      </c>
      <c r="C44" s="34" t="s">
        <v>113</v>
      </c>
      <c r="D44" s="38" t="s">
        <v>68</v>
      </c>
      <c r="E44" s="41"/>
      <c r="F44" s="51" t="s">
        <v>82</v>
      </c>
    </row>
    <row r="45" spans="1:6" ht="16.5" thickBot="1" x14ac:dyDescent="0.3">
      <c r="A45" s="23">
        <v>139</v>
      </c>
      <c r="B45" s="35">
        <v>39</v>
      </c>
      <c r="C45" s="44" t="s">
        <v>64</v>
      </c>
      <c r="D45" s="38" t="s">
        <v>74</v>
      </c>
      <c r="E45" s="41"/>
      <c r="F45" s="51" t="s">
        <v>82</v>
      </c>
    </row>
    <row r="46" spans="1:6" ht="16.5" thickBot="1" x14ac:dyDescent="0.3">
      <c r="A46" s="19">
        <v>140</v>
      </c>
      <c r="B46" s="35">
        <v>40</v>
      </c>
      <c r="C46" s="44" t="s">
        <v>88</v>
      </c>
      <c r="D46" s="38" t="s">
        <v>85</v>
      </c>
      <c r="E46" s="41"/>
      <c r="F46" s="49" t="s">
        <v>79</v>
      </c>
    </row>
    <row r="47" spans="1:6" ht="15.75" x14ac:dyDescent="0.25">
      <c r="A47" s="23">
        <v>141</v>
      </c>
      <c r="B47" s="21">
        <v>41</v>
      </c>
      <c r="C47" s="28" t="s">
        <v>89</v>
      </c>
      <c r="D47" s="28" t="s">
        <v>86</v>
      </c>
      <c r="E47" s="41"/>
      <c r="F47" s="50" t="s">
        <v>80</v>
      </c>
    </row>
    <row r="48" spans="1:6" ht="16.5" thickBot="1" x14ac:dyDescent="0.3">
      <c r="A48" s="19">
        <v>142</v>
      </c>
      <c r="B48" s="21">
        <v>42</v>
      </c>
      <c r="C48" s="28" t="s">
        <v>90</v>
      </c>
      <c r="D48" s="28" t="s">
        <v>77</v>
      </c>
      <c r="E48" s="41"/>
      <c r="F48" s="50" t="s">
        <v>80</v>
      </c>
    </row>
    <row r="49" spans="1:6" ht="16.5" thickBot="1" x14ac:dyDescent="0.3">
      <c r="A49" s="23">
        <v>143</v>
      </c>
      <c r="B49" s="20">
        <v>43</v>
      </c>
      <c r="C49" s="52" t="s">
        <v>91</v>
      </c>
      <c r="D49" s="52" t="s">
        <v>72</v>
      </c>
      <c r="E49" s="53"/>
      <c r="F49" s="49" t="s">
        <v>79</v>
      </c>
    </row>
  </sheetData>
  <autoFilter ref="A6:F49" xr:uid="{00000000-0009-0000-0000-000001000000}"/>
  <mergeCells count="5">
    <mergeCell ref="B1:F1"/>
    <mergeCell ref="B2:F2"/>
    <mergeCell ref="B3:F3"/>
    <mergeCell ref="B4:F4"/>
    <mergeCell ref="C5:F5"/>
  </mergeCells>
  <pageMargins left="0.7" right="0.7" top="0.75" bottom="0.75" header="0.3" footer="0.3"/>
  <pageSetup paperSize="9" scale="43" fitToHeight="0" orientation="portrait" horizontalDpi="4294967294" r:id="rId1"/>
  <headerFooter>
    <oddFooter>&amp;C_x000D_&amp;1#&amp;"Calibri"&amp;6&amp;K626469 Public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2">
    <tabColor theme="9" tint="0.59999389629810485"/>
    <pageSetUpPr fitToPage="1"/>
  </sheetPr>
  <dimension ref="A1:L350"/>
  <sheetViews>
    <sheetView view="pageBreakPreview" zoomScale="80" zoomScaleNormal="70" zoomScaleSheetLayoutView="80" workbookViewId="0">
      <selection activeCell="A9" sqref="A9:H10"/>
    </sheetView>
  </sheetViews>
  <sheetFormatPr baseColWidth="10" defaultColWidth="11.42578125" defaultRowHeight="12.75" x14ac:dyDescent="0.2"/>
  <cols>
    <col min="1" max="1" width="12.42578125" style="1" bestFit="1" customWidth="1"/>
    <col min="2" max="2" width="16.7109375" style="1" bestFit="1" customWidth="1"/>
    <col min="3" max="3" width="26.42578125" style="2" customWidth="1"/>
    <col min="4" max="4" width="25.85546875" style="1" bestFit="1" customWidth="1"/>
    <col min="5" max="5" width="9.5703125" style="2" customWidth="1"/>
    <col min="6" max="6" width="11.140625" style="1" bestFit="1" customWidth="1"/>
    <col min="7" max="7" width="11" style="9" bestFit="1" customWidth="1"/>
    <col min="8" max="8" width="9.28515625" style="9" bestFit="1" customWidth="1"/>
    <col min="9" max="9" width="3.7109375" customWidth="1"/>
  </cols>
  <sheetData>
    <row r="1" spans="1:12" ht="18.75" customHeight="1" x14ac:dyDescent="0.25">
      <c r="A1" s="4" t="s">
        <v>2</v>
      </c>
      <c r="B1" s="190" t="s">
        <v>94</v>
      </c>
      <c r="C1" s="190"/>
      <c r="D1" s="191"/>
      <c r="E1" s="191"/>
      <c r="F1" s="191"/>
      <c r="G1" s="192"/>
      <c r="H1" s="193"/>
      <c r="I1" s="8"/>
    </row>
    <row r="2" spans="1:12" ht="15.75" customHeight="1" x14ac:dyDescent="0.25">
      <c r="A2" s="3" t="s">
        <v>3</v>
      </c>
      <c r="B2" s="198" t="s">
        <v>95</v>
      </c>
      <c r="C2" s="198"/>
      <c r="D2" s="90" t="s">
        <v>4</v>
      </c>
      <c r="E2" s="194"/>
      <c r="F2" s="194"/>
      <c r="G2" s="195"/>
      <c r="H2" s="196"/>
      <c r="J2" s="7"/>
      <c r="K2" s="7"/>
      <c r="L2" s="7"/>
    </row>
    <row r="3" spans="1:12" ht="15.75" customHeight="1" x14ac:dyDescent="0.25">
      <c r="A3" s="3" t="s">
        <v>0</v>
      </c>
      <c r="B3" s="198"/>
      <c r="C3" s="198"/>
      <c r="D3" s="90" t="s">
        <v>5</v>
      </c>
      <c r="E3" s="197">
        <f>G12</f>
        <v>8.3239756944444451E-2</v>
      </c>
      <c r="F3" s="197"/>
      <c r="G3" s="195"/>
      <c r="H3" s="196"/>
    </row>
    <row r="4" spans="1:12" ht="15.75" customHeight="1" x14ac:dyDescent="0.25">
      <c r="A4" s="3" t="s">
        <v>1</v>
      </c>
      <c r="B4" s="198" t="str">
        <f>Liste_engagés!B4</f>
        <v>Toutes</v>
      </c>
      <c r="C4" s="198"/>
      <c r="D4" s="90" t="s">
        <v>6</v>
      </c>
      <c r="E4" s="199" t="str">
        <f>IF(AND(NOT(E2=""),NOT(E3="")),E2/(HOUR(E3)+(MINUTE(E3)/60)+(SECOND(E3)/3600)),"")</f>
        <v/>
      </c>
      <c r="F4" s="199"/>
      <c r="G4" s="195"/>
      <c r="H4" s="196"/>
    </row>
    <row r="5" spans="1:12" ht="15.75" customHeight="1" thickBot="1" x14ac:dyDescent="0.3">
      <c r="A5" s="10" t="s">
        <v>10</v>
      </c>
      <c r="B5" s="205">
        <v>39</v>
      </c>
      <c r="C5" s="205"/>
      <c r="D5" s="11" t="s">
        <v>11</v>
      </c>
      <c r="E5" s="206">
        <f>Liste_engagés!I7</f>
        <v>43</v>
      </c>
      <c r="F5" s="206"/>
      <c r="G5" s="206"/>
      <c r="H5" s="207"/>
    </row>
    <row r="6" spans="1:12" ht="15.75" customHeight="1" x14ac:dyDescent="0.25">
      <c r="A6" s="200" t="s">
        <v>18</v>
      </c>
      <c r="B6" s="201"/>
      <c r="C6" s="201"/>
      <c r="D6" s="201"/>
      <c r="E6" s="201"/>
      <c r="F6" s="201"/>
      <c r="G6" s="202"/>
      <c r="H6" s="203"/>
    </row>
    <row r="7" spans="1:12" ht="15.75" customHeight="1" x14ac:dyDescent="0.25">
      <c r="A7" s="12" t="s">
        <v>15</v>
      </c>
      <c r="B7" s="204" t="s">
        <v>108</v>
      </c>
      <c r="C7" s="204"/>
      <c r="D7" s="12" t="s">
        <v>19</v>
      </c>
      <c r="E7" s="204" t="s">
        <v>109</v>
      </c>
      <c r="F7" s="204"/>
      <c r="G7" s="204"/>
      <c r="H7" s="208"/>
    </row>
    <row r="8" spans="1:12" ht="15.75" customHeight="1" x14ac:dyDescent="0.25">
      <c r="A8" s="12" t="s">
        <v>20</v>
      </c>
      <c r="B8" s="204" t="s">
        <v>110</v>
      </c>
      <c r="C8" s="204"/>
      <c r="D8" s="12" t="s">
        <v>29</v>
      </c>
      <c r="E8" s="204" t="s">
        <v>111</v>
      </c>
      <c r="F8" s="204"/>
      <c r="G8" s="204"/>
      <c r="H8" s="208"/>
    </row>
    <row r="9" spans="1:12" ht="15.75" customHeight="1" x14ac:dyDescent="0.2">
      <c r="A9" s="182" t="s">
        <v>125</v>
      </c>
      <c r="B9" s="183"/>
      <c r="C9" s="183"/>
      <c r="D9" s="183"/>
      <c r="E9" s="183"/>
      <c r="F9" s="183"/>
      <c r="G9" s="184"/>
      <c r="H9" s="185"/>
    </row>
    <row r="10" spans="1:12" ht="15.75" customHeight="1" thickBot="1" x14ac:dyDescent="0.25">
      <c r="A10" s="186"/>
      <c r="B10" s="187"/>
      <c r="C10" s="187"/>
      <c r="D10" s="187"/>
      <c r="E10" s="187"/>
      <c r="F10" s="187"/>
      <c r="G10" s="188"/>
      <c r="H10" s="189"/>
    </row>
    <row r="11" spans="1:12" ht="15.75" customHeight="1" x14ac:dyDescent="0.25">
      <c r="A11" s="127" t="s">
        <v>8</v>
      </c>
      <c r="B11" s="128" t="s">
        <v>13</v>
      </c>
      <c r="C11" s="128" t="s">
        <v>14</v>
      </c>
      <c r="D11" s="128" t="s">
        <v>12</v>
      </c>
      <c r="E11" s="129"/>
      <c r="F11" s="128" t="s">
        <v>7</v>
      </c>
      <c r="G11" s="130" t="s">
        <v>5</v>
      </c>
      <c r="H11" s="131"/>
    </row>
    <row r="12" spans="1:12" ht="12.75" customHeight="1" x14ac:dyDescent="0.2">
      <c r="A12" s="132">
        <v>1</v>
      </c>
      <c r="B12" s="123">
        <v>3</v>
      </c>
      <c r="C12" s="124" t="str">
        <f>IF(B12&lt;&gt;"",VLOOKUP(B12,Liste_engagés!$B$7:$F$200,2,FALSE),"")</f>
        <v>CALMELET Thibaut</v>
      </c>
      <c r="D12" s="125" t="str">
        <f>IF(B12&lt;&gt;"",VLOOKUP(B12,Liste_engagés!$B$7:$F$200,3,FALSE),"")</f>
        <v>BP AURA</v>
      </c>
      <c r="E12" s="123"/>
      <c r="F12" s="123" t="str">
        <f>IF(B12&lt;&gt;"",VLOOKUP(B12,Liste_engagés!$B$7:$F$200,5,FALSE),"")</f>
        <v>VH</v>
      </c>
      <c r="G12" s="126">
        <v>8.3239756944444451E-2</v>
      </c>
      <c r="H12" s="133"/>
    </row>
    <row r="13" spans="1:12" ht="13.5" customHeight="1" x14ac:dyDescent="0.2">
      <c r="A13" s="132">
        <v>2</v>
      </c>
      <c r="B13" s="123">
        <v>4</v>
      </c>
      <c r="C13" s="124" t="str">
        <f>IF(B13&lt;&gt;"",VLOOKUP(B13,Liste_engagés!$B$7:$F$200,2,FALSE),"")</f>
        <v>RIVOLTA ANDREA</v>
      </c>
      <c r="D13" s="125" t="str">
        <f>IF(B13&lt;&gt;"",VLOOKUP(B13,Liste_engagés!$B$7:$F$200,3,FALSE),"")</f>
        <v>BP MED</v>
      </c>
      <c r="E13" s="123"/>
      <c r="F13" s="123" t="str">
        <f>IF(B13&lt;&gt;"",VLOOKUP(B13,Liste_engagés!$B$7:$F$200,5,FALSE),"")</f>
        <v>SVH</v>
      </c>
      <c r="G13" s="126">
        <v>8.3640127314814808E-2</v>
      </c>
      <c r="H13" s="133"/>
    </row>
    <row r="14" spans="1:12" ht="15.75" x14ac:dyDescent="0.25">
      <c r="A14" s="60">
        <v>3</v>
      </c>
      <c r="B14" s="39">
        <v>10</v>
      </c>
      <c r="C14" s="37" t="str">
        <f>IF(B14&lt;&gt;"",VLOOKUP(B14,Liste_engagés!$B$7:$F$200,2,FALSE),"")</f>
        <v>MEYNADIER Jérome</v>
      </c>
      <c r="D14" s="54" t="str">
        <f>IF(B14&lt;&gt;"",VLOOKUP(B14,Liste_engagés!$B$7:$F$200,3,FALSE),"")</f>
        <v>BP SUD</v>
      </c>
      <c r="E14" s="39"/>
      <c r="F14" s="39" t="str">
        <f>IF(B14&lt;&gt;"",VLOOKUP(B14,Liste_engagés!$B$7:$F$200,5,FALSE),"")</f>
        <v>SVH</v>
      </c>
      <c r="G14" s="98">
        <v>8.3640127314814808E-2</v>
      </c>
      <c r="H14" s="134"/>
      <c r="I14" s="6"/>
    </row>
    <row r="15" spans="1:12" x14ac:dyDescent="0.2">
      <c r="A15" s="60">
        <v>4</v>
      </c>
      <c r="B15" s="39">
        <v>30</v>
      </c>
      <c r="C15" s="37" t="str">
        <f>IF(B15&lt;&gt;"",VLOOKUP(B15,Liste_engagés!$B$7:$F$200,2,FALSE),"")</f>
        <v>GEMELINE  Matthieu</v>
      </c>
      <c r="D15" s="54" t="str">
        <f>IF(B15&lt;&gt;"",VLOOKUP(B15,Liste_engagés!$B$7:$F$200,3,FALSE),"")</f>
        <v>CE HDF</v>
      </c>
      <c r="E15" s="39"/>
      <c r="F15" s="39" t="str">
        <f>IF(B15&lt;&gt;"",VLOOKUP(B15,Liste_engagés!$B$7:$F$200,5,FALSE),"")</f>
        <v>VH</v>
      </c>
      <c r="G15" s="98">
        <v>8.3640127314814808E-2</v>
      </c>
      <c r="H15" s="134"/>
    </row>
    <row r="16" spans="1:12" x14ac:dyDescent="0.2">
      <c r="A16" s="60">
        <v>5</v>
      </c>
      <c r="B16" s="39">
        <v>8</v>
      </c>
      <c r="C16" s="37" t="str">
        <f>IF(B16&lt;&gt;"",VLOOKUP(B16,Liste_engagés!$B$7:$F$200,2,FALSE),"")</f>
        <v>FONTANA Paul</v>
      </c>
      <c r="D16" s="54" t="str">
        <f>IF(B16&lt;&gt;"",VLOOKUP(B16,Liste_engagés!$B$7:$F$200,3,FALSE),"")</f>
        <v>BP AURA</v>
      </c>
      <c r="E16" s="39"/>
      <c r="F16" s="39" t="str">
        <f>IF(B16&lt;&gt;"",VLOOKUP(B16,Liste_engagés!$B$7:$F$200,5,FALSE),"")</f>
        <v>VH</v>
      </c>
      <c r="G16" s="98">
        <v>8.3684699074074068E-2</v>
      </c>
      <c r="H16" s="134"/>
    </row>
    <row r="17" spans="1:12" x14ac:dyDescent="0.2">
      <c r="A17" s="60">
        <v>6</v>
      </c>
      <c r="B17" s="39">
        <v>16</v>
      </c>
      <c r="C17" s="37" t="str">
        <f>IF(B17&lt;&gt;"",VLOOKUP(B17,Liste_engagés!$B$7:$F$200,2,FALSE),"")</f>
        <v>SOUSA  Bruno</v>
      </c>
      <c r="D17" s="54" t="str">
        <f>IF(B17&lt;&gt;"",VLOOKUP(B17,Liste_engagés!$B$7:$F$200,3,FALSE),"")</f>
        <v>CE HDF</v>
      </c>
      <c r="E17" s="39"/>
      <c r="F17" s="39" t="str">
        <f>IF(B17&lt;&gt;"",VLOOKUP(B17,Liste_engagés!$B$7:$F$200,5,FALSE),"")</f>
        <v>VH</v>
      </c>
      <c r="G17" s="98">
        <v>8.3752719907407402E-2</v>
      </c>
      <c r="H17" s="134"/>
    </row>
    <row r="18" spans="1:12" x14ac:dyDescent="0.2">
      <c r="A18" s="60">
        <v>7</v>
      </c>
      <c r="B18" s="39">
        <v>1</v>
      </c>
      <c r="C18" s="37" t="str">
        <f>IF(B18&lt;&gt;"",VLOOKUP(B18,Liste_engagés!$B$7:$F$200,2,FALSE),"")</f>
        <v>CHEVREUIL Mathieu</v>
      </c>
      <c r="D18" s="54" t="str">
        <f>IF(B18&lt;&gt;"",VLOOKUP(B18,Liste_engagés!$B$7:$F$200,3,FALSE),"")</f>
        <v>CELR</v>
      </c>
      <c r="E18" s="39"/>
      <c r="F18" s="39" t="str">
        <f>IF(B18&lt;&gt;"",VLOOKUP(B18,Liste_engagés!$B$7:$F$200,5,FALSE),"")</f>
        <v>VH</v>
      </c>
      <c r="G18" s="98">
        <v>8.5084583333333338E-2</v>
      </c>
      <c r="H18" s="134"/>
    </row>
    <row r="19" spans="1:12" x14ac:dyDescent="0.2">
      <c r="A19" s="60">
        <v>8</v>
      </c>
      <c r="B19" s="39">
        <v>2</v>
      </c>
      <c r="C19" s="37" t="str">
        <f>IF(B19&lt;&gt;"",VLOOKUP(B19,Liste_engagés!$B$7:$F$200,2,FALSE),"")</f>
        <v>CHEVALIER PHILIPPE</v>
      </c>
      <c r="D19" s="54" t="str">
        <f>IF(B19&lt;&gt;"",VLOOKUP(B19,Liste_engagés!$B$7:$F$200,3,FALSE),"")</f>
        <v>CE PAL</v>
      </c>
      <c r="E19" s="39"/>
      <c r="F19" s="39" t="str">
        <f>IF(B19&lt;&gt;"",VLOOKUP(B19,Liste_engagés!$B$7:$F$200,5,FALSE),"")</f>
        <v>SVH</v>
      </c>
      <c r="G19" s="98">
        <v>8.7002673611111123E-2</v>
      </c>
      <c r="H19" s="134"/>
    </row>
    <row r="20" spans="1:12" x14ac:dyDescent="0.2">
      <c r="A20" s="60">
        <v>9</v>
      </c>
      <c r="B20" s="39">
        <v>21</v>
      </c>
      <c r="C20" s="37" t="str">
        <f>IF(B20&lt;&gt;"",VLOOKUP(B20,Liste_engagés!$B$7:$F$200,2,FALSE),"")</f>
        <v>PEASTER Christophe</v>
      </c>
      <c r="D20" s="54" t="str">
        <f>IF(B20&lt;&gt;"",VLOOKUP(B20,Liste_engagés!$B$7:$F$200,3,FALSE),"")</f>
        <v>CELR</v>
      </c>
      <c r="E20" s="39"/>
      <c r="F20" s="39" t="str">
        <f>IF(B20&lt;&gt;"",VLOOKUP(B20,Liste_engagés!$B$7:$F$200,5,FALSE),"")</f>
        <v>SVH</v>
      </c>
      <c r="G20" s="98">
        <v>8.7002673611111123E-2</v>
      </c>
      <c r="H20" s="134"/>
    </row>
    <row r="21" spans="1:12" x14ac:dyDescent="0.2">
      <c r="A21" s="60">
        <v>10</v>
      </c>
      <c r="B21" s="39">
        <v>11</v>
      </c>
      <c r="C21" s="37" t="str">
        <f>IF(B21&lt;&gt;"",VLOOKUP(B21,Liste_engagés!$B$7:$F$200,2,FALSE),"")</f>
        <v xml:space="preserve">GAUFFIER Stéphane </v>
      </c>
      <c r="D21" s="54" t="str">
        <f>IF(B21&lt;&gt;"",VLOOKUP(B21,Liste_engagés!$B$7:$F$200,3,FALSE),"")</f>
        <v>CE  BPL</v>
      </c>
      <c r="E21" s="39"/>
      <c r="F21" s="39" t="str">
        <f>IF(B21&lt;&gt;"",VLOOKUP(B21,Liste_engagés!$B$7:$F$200,5,FALSE),"")</f>
        <v>SVH</v>
      </c>
      <c r="G21" s="98">
        <v>8.7044988425925937E-2</v>
      </c>
      <c r="H21" s="134"/>
    </row>
    <row r="22" spans="1:12" x14ac:dyDescent="0.2">
      <c r="A22" s="60">
        <v>11</v>
      </c>
      <c r="B22" s="39">
        <v>5</v>
      </c>
      <c r="C22" s="37" t="str">
        <f>IF(B22&lt;&gt;"",VLOOKUP(B22,Liste_engagés!$B$7:$F$200,2,FALSE),"")</f>
        <v>NEGRIER PATRICE</v>
      </c>
      <c r="D22" s="54" t="str">
        <f>IF(B22&lt;&gt;"",VLOOKUP(B22,Liste_engagés!$B$7:$F$200,3,FALSE),"")</f>
        <v>CE PAL</v>
      </c>
      <c r="E22" s="39"/>
      <c r="F22" s="39" t="str">
        <f>IF(B22&lt;&gt;"",VLOOKUP(B22,Liste_engagés!$B$7:$F$200,5,FALSE),"")</f>
        <v>SVH</v>
      </c>
      <c r="G22" s="98">
        <v>8.7044988425925937E-2</v>
      </c>
      <c r="H22" s="134"/>
    </row>
    <row r="23" spans="1:12" x14ac:dyDescent="0.2">
      <c r="A23" s="60">
        <v>12</v>
      </c>
      <c r="B23" s="39">
        <v>9</v>
      </c>
      <c r="C23" s="37" t="str">
        <f>IF(B23&lt;&gt;"",VLOOKUP(B23,Liste_engagés!$B$7:$F$200,2,FALSE),"")</f>
        <v>VOISIN ERIC</v>
      </c>
      <c r="D23" s="54" t="str">
        <f>IF(B23&lt;&gt;"",VLOOKUP(B23,Liste_engagés!$B$7:$F$200,3,FALSE),"")</f>
        <v>CE IDF</v>
      </c>
      <c r="E23" s="39"/>
      <c r="F23" s="39" t="str">
        <f>IF(B23&lt;&gt;"",VLOOKUP(B23,Liste_engagés!$B$7:$F$200,5,FALSE),"")</f>
        <v>VH</v>
      </c>
      <c r="G23" s="98">
        <v>8.7165648148148145E-2</v>
      </c>
      <c r="H23" s="134"/>
      <c r="L23" s="15"/>
    </row>
    <row r="24" spans="1:12" x14ac:dyDescent="0.2">
      <c r="A24" s="60">
        <v>13</v>
      </c>
      <c r="B24" s="39">
        <v>20</v>
      </c>
      <c r="C24" s="37" t="str">
        <f>IF(B24&lt;&gt;"",VLOOKUP(B24,Liste_engagés!$B$7:$F$200,2,FALSE),"")</f>
        <v>RIGAUT Arnaud</v>
      </c>
      <c r="D24" s="54" t="str">
        <f>IF(B24&lt;&gt;"",VLOOKUP(B24,Liste_engagés!$B$7:$F$200,3,FALSE),"")</f>
        <v>CE HDF</v>
      </c>
      <c r="E24" s="39"/>
      <c r="F24" s="39" t="str">
        <f>IF(B24&lt;&gt;"",VLOOKUP(B24,Liste_engagés!$B$7:$F$200,5,FALSE),"")</f>
        <v>VH</v>
      </c>
      <c r="G24" s="98">
        <v>8.7267164351851848E-2</v>
      </c>
      <c r="H24" s="134"/>
    </row>
    <row r="25" spans="1:12" x14ac:dyDescent="0.2">
      <c r="A25" s="60">
        <v>14</v>
      </c>
      <c r="B25" s="39">
        <v>7</v>
      </c>
      <c r="C25" s="37" t="str">
        <f>IF(B25&lt;&gt;"",VLOOKUP(B25,Liste_engagés!$B$7:$F$200,2,FALSE),"")</f>
        <v>DOUMERC Bernard</v>
      </c>
      <c r="D25" s="54" t="str">
        <f>IF(B25&lt;&gt;"",VLOOKUP(B25,Liste_engagés!$B$7:$F$200,3,FALSE),"")</f>
        <v>CELR</v>
      </c>
      <c r="E25" s="39"/>
      <c r="F25" s="39" t="str">
        <f>IF(B25&lt;&gt;"",VLOOKUP(B25,Liste_engagés!$B$7:$F$200,5,FALSE),"")</f>
        <v>SVH</v>
      </c>
      <c r="G25" s="98">
        <v>8.8536284722222233E-2</v>
      </c>
      <c r="H25" s="134"/>
      <c r="K25" s="33"/>
    </row>
    <row r="26" spans="1:12" x14ac:dyDescent="0.2">
      <c r="A26" s="60">
        <v>15</v>
      </c>
      <c r="B26" s="39">
        <v>19</v>
      </c>
      <c r="C26" s="37" t="str">
        <f>IF(B26&lt;&gt;"",VLOOKUP(B26,Liste_engagés!$B$7:$F$200,2,FALSE),"")</f>
        <v>DURINI  ERIC</v>
      </c>
      <c r="D26" s="54" t="str">
        <f>IF(B26&lt;&gt;"",VLOOKUP(B26,Liste_engagés!$B$7:$F$200,3,FALSE),"")</f>
        <v>BP MED</v>
      </c>
      <c r="E26" s="39"/>
      <c r="F26" s="39" t="str">
        <f>IF(B26&lt;&gt;"",VLOOKUP(B26,Liste_engagés!$B$7:$F$200,5,FALSE),"")</f>
        <v>SVH</v>
      </c>
      <c r="G26" s="98">
        <v>9.058259259259259E-2</v>
      </c>
      <c r="H26" s="134"/>
    </row>
    <row r="27" spans="1:12" x14ac:dyDescent="0.2">
      <c r="A27" s="60">
        <v>16</v>
      </c>
      <c r="B27" s="39">
        <v>14</v>
      </c>
      <c r="C27" s="37" t="str">
        <f>IF(B27&lt;&gt;"",VLOOKUP(B27,Liste_engagés!$B$7:$F$200,2,FALSE),"")</f>
        <v>BAILLEUL Anthony</v>
      </c>
      <c r="D27" s="54" t="str">
        <f>IF(B27&lt;&gt;"",VLOOKUP(B27,Liste_engagés!$B$7:$F$200,3,FALSE),"")</f>
        <v>CE HDF</v>
      </c>
      <c r="E27" s="39"/>
      <c r="F27" s="39" t="str">
        <f>IF(B27&lt;&gt;"",VLOOKUP(B27,Liste_engagés!$B$7:$F$200,5,FALSE),"")</f>
        <v>VH</v>
      </c>
      <c r="G27" s="98">
        <v>9.0604756944444434E-2</v>
      </c>
      <c r="H27" s="134"/>
      <c r="K27" s="32"/>
    </row>
    <row r="28" spans="1:12" x14ac:dyDescent="0.2">
      <c r="A28" s="60">
        <v>17</v>
      </c>
      <c r="B28" s="39">
        <v>15</v>
      </c>
      <c r="C28" s="37" t="str">
        <f>IF(B28&lt;&gt;"",VLOOKUP(B28,Liste_engagés!$B$7:$F$200,2,FALSE),"")</f>
        <v>DERRIER Damien</v>
      </c>
      <c r="D28" s="54" t="str">
        <f>IF(B28&lt;&gt;"",VLOOKUP(B28,Liste_engagés!$B$7:$F$200,3,FALSE),"")</f>
        <v>BPCE SA</v>
      </c>
      <c r="E28" s="39"/>
      <c r="F28" s="39" t="str">
        <f>IF(B28&lt;&gt;"",VLOOKUP(B28,Liste_engagés!$B$7:$F$200,5,FALSE),"")</f>
        <v>VH</v>
      </c>
      <c r="G28" s="98">
        <v>9.2102847222222228E-2</v>
      </c>
      <c r="H28" s="134"/>
    </row>
    <row r="29" spans="1:12" x14ac:dyDescent="0.2">
      <c r="A29" s="132">
        <v>18</v>
      </c>
      <c r="B29" s="123">
        <v>18</v>
      </c>
      <c r="C29" s="124" t="str">
        <f>IF(B29&lt;&gt;"",VLOOKUP(B29,Liste_engagés!$B$7:$F$200,2,FALSE),"")</f>
        <v>LEJEUNE  Hugo</v>
      </c>
      <c r="D29" s="125" t="str">
        <f>IF(B29&lt;&gt;"",VLOOKUP(B29,Liste_engagés!$B$7:$F$200,3,FALSE),"")</f>
        <v>CE PAL</v>
      </c>
      <c r="E29" s="123"/>
      <c r="F29" s="123" t="str">
        <f>IF(B29&lt;&gt;"",VLOOKUP(B29,Liste_engagés!$B$7:$F$200,5,FALSE),"")</f>
        <v>SH</v>
      </c>
      <c r="G29" s="126">
        <v>9.2130555555555549E-2</v>
      </c>
      <c r="H29" s="133"/>
    </row>
    <row r="30" spans="1:12" x14ac:dyDescent="0.2">
      <c r="A30" s="60">
        <v>19</v>
      </c>
      <c r="B30" s="39">
        <v>12</v>
      </c>
      <c r="C30" s="37" t="str">
        <f>IF(B30&lt;&gt;"",VLOOKUP(B30,Liste_engagés!$B$7:$F$200,2,FALSE),"")</f>
        <v>VIVIER PHILIPPE</v>
      </c>
      <c r="D30" s="54" t="str">
        <f>IF(B30&lt;&gt;"",VLOOKUP(B30,Liste_engagés!$B$7:$F$200,3,FALSE),"")</f>
        <v>CE PAL</v>
      </c>
      <c r="E30" s="39"/>
      <c r="F30" s="39" t="str">
        <f>IF(B30&lt;&gt;"",VLOOKUP(B30,Liste_engagés!$B$7:$F$200,5,FALSE),"")</f>
        <v>SVH</v>
      </c>
      <c r="G30" s="98">
        <v>9.3524710648148157E-2</v>
      </c>
      <c r="H30" s="134"/>
    </row>
    <row r="31" spans="1:12" x14ac:dyDescent="0.2">
      <c r="A31" s="60">
        <v>20</v>
      </c>
      <c r="B31" s="39">
        <v>25</v>
      </c>
      <c r="C31" s="37" t="str">
        <f>IF(B31&lt;&gt;"",VLOOKUP(B31,Liste_engagés!$B$7:$F$200,2,FALSE),"")</f>
        <v>ROUCHUT VINCENT</v>
      </c>
      <c r="D31" s="54" t="str">
        <f>IF(B31&lt;&gt;"",VLOOKUP(B31,Liste_engagés!$B$7:$F$200,3,FALSE),"")</f>
        <v>CE PAL</v>
      </c>
      <c r="E31" s="39"/>
      <c r="F31" s="39" t="str">
        <f>IF(B31&lt;&gt;"",VLOOKUP(B31,Liste_engagés!$B$7:$F$200,5,FALSE),"")</f>
        <v>SH</v>
      </c>
      <c r="G31" s="98">
        <v>9.5597256944444445E-2</v>
      </c>
      <c r="H31" s="134"/>
    </row>
    <row r="32" spans="1:12" x14ac:dyDescent="0.2">
      <c r="A32" s="60">
        <v>21</v>
      </c>
      <c r="B32" s="39">
        <v>29</v>
      </c>
      <c r="C32" s="37" t="str">
        <f>IF(B32&lt;&gt;"",VLOOKUP(B32,Liste_engagés!$B$7:$F$200,2,FALSE),"")</f>
        <v>GAULME pierre olivier</v>
      </c>
      <c r="D32" s="54" t="str">
        <f>IF(B32&lt;&gt;"",VLOOKUP(B32,Liste_engagés!$B$7:$F$200,3,FALSE),"")</f>
        <v>BP MED</v>
      </c>
      <c r="E32" s="39"/>
      <c r="F32" s="39" t="str">
        <f>IF(B32&lt;&gt;"",VLOOKUP(B32,Liste_engagés!$B$7:$F$200,5,FALSE),"")</f>
        <v>SVH</v>
      </c>
      <c r="G32" s="98">
        <v>9.9426562499999996E-2</v>
      </c>
      <c r="H32" s="134"/>
    </row>
    <row r="33" spans="1:8" x14ac:dyDescent="0.2">
      <c r="A33" s="60">
        <v>22</v>
      </c>
      <c r="B33" s="39">
        <v>23</v>
      </c>
      <c r="C33" s="37" t="str">
        <f>IF(B33&lt;&gt;"",VLOOKUP(B33,Liste_engagés!$B$7:$F$200,2,FALSE),"")</f>
        <v>WIRTH Lionel</v>
      </c>
      <c r="D33" s="54" t="str">
        <f>IF(B33&lt;&gt;"",VLOOKUP(B33,Liste_engagés!$B$7:$F$200,3,FALSE),"")</f>
        <v>BP AURA</v>
      </c>
      <c r="E33" s="39"/>
      <c r="F33" s="39" t="str">
        <f>IF(B33&lt;&gt;"",VLOOKUP(B33,Liste_engagés!$B$7:$F$200,5,FALSE),"")</f>
        <v>SVH</v>
      </c>
      <c r="G33" s="98">
        <v>0.1001508912037037</v>
      </c>
      <c r="H33" s="134"/>
    </row>
    <row r="34" spans="1:8" x14ac:dyDescent="0.2">
      <c r="A34" s="60">
        <v>23</v>
      </c>
      <c r="B34" s="39">
        <v>31</v>
      </c>
      <c r="C34" s="37" t="str">
        <f>IF(B34&lt;&gt;"",VLOOKUP(B34,Liste_engagés!$B$7:$F$200,2,FALSE),"")</f>
        <v>GHEBBANO DANIEL</v>
      </c>
      <c r="D34" s="54" t="str">
        <f>IF(B34&lt;&gt;"",VLOOKUP(B34,Liste_engagés!$B$7:$F$200,3,FALSE),"")</f>
        <v>CE PAC</v>
      </c>
      <c r="E34" s="39"/>
      <c r="F34" s="39" t="str">
        <f>IF(B34&lt;&gt;"",VLOOKUP(B34,Liste_engagés!$B$7:$F$200,5,FALSE),"")</f>
        <v>SVH</v>
      </c>
      <c r="G34" s="98">
        <v>0.10213471064814815</v>
      </c>
      <c r="H34" s="134"/>
    </row>
    <row r="35" spans="1:8" x14ac:dyDescent="0.2">
      <c r="A35" s="60">
        <v>24</v>
      </c>
      <c r="B35" s="39">
        <v>28</v>
      </c>
      <c r="C35" s="37" t="str">
        <f>IF(B35&lt;&gt;"",VLOOKUP(B35,Liste_engagés!$B$7:$F$200,2,FALSE),"")</f>
        <v>BRIZAIS Yann</v>
      </c>
      <c r="D35" s="54" t="str">
        <f>IF(B35&lt;&gt;"",VLOOKUP(B35,Liste_engagés!$B$7:$F$200,3,FALSE),"")</f>
        <v>BPCE IT</v>
      </c>
      <c r="E35" s="39"/>
      <c r="F35" s="39" t="str">
        <f>IF(B35&lt;&gt;"",VLOOKUP(B35,Liste_engagés!$B$7:$F$200,5,FALSE),"")</f>
        <v>SVH</v>
      </c>
      <c r="G35" s="98">
        <v>0.10469153935185187</v>
      </c>
      <c r="H35" s="134"/>
    </row>
    <row r="36" spans="1:8" x14ac:dyDescent="0.2">
      <c r="A36" s="60">
        <v>25</v>
      </c>
      <c r="B36" s="39">
        <v>13</v>
      </c>
      <c r="C36" s="37" t="str">
        <f>IF(B36&lt;&gt;"",VLOOKUP(B36,Liste_engagés!$B$7:$F$200,2,FALSE),"")</f>
        <v>ROUSSEL Marc</v>
      </c>
      <c r="D36" s="54" t="str">
        <f>IF(B36&lt;&gt;"",VLOOKUP(B36,Liste_engagés!$B$7:$F$200,3,FALSE),"")</f>
        <v>BP AURA</v>
      </c>
      <c r="E36" s="39"/>
      <c r="F36" s="39" t="str">
        <f>IF(B36&lt;&gt;"",VLOOKUP(B36,Liste_engagés!$B$7:$F$200,5,FALSE),"")</f>
        <v>SVH</v>
      </c>
      <c r="G36" s="98">
        <v>0.10616371527777778</v>
      </c>
      <c r="H36" s="134"/>
    </row>
    <row r="37" spans="1:8" x14ac:dyDescent="0.2">
      <c r="A37" s="60">
        <v>26</v>
      </c>
      <c r="B37" s="39">
        <v>22</v>
      </c>
      <c r="C37" s="37" t="str">
        <f>IF(B37&lt;&gt;"",VLOOKUP(B37,Liste_engagés!$B$7:$F$200,2,FALSE),"")</f>
        <v>NEBOUY GUILLAUME</v>
      </c>
      <c r="D37" s="54" t="str">
        <f>IF(B37&lt;&gt;"",VLOOKUP(B37,Liste_engagés!$B$7:$F$200,3,FALSE),"")</f>
        <v>CE LDA</v>
      </c>
      <c r="E37" s="39"/>
      <c r="F37" s="39" t="str">
        <f>IF(B37&lt;&gt;"",VLOOKUP(B37,Liste_engagés!$B$7:$F$200,5,FALSE),"")</f>
        <v>SH</v>
      </c>
      <c r="G37" s="98">
        <v>0.10618592592592592</v>
      </c>
      <c r="H37" s="134"/>
    </row>
    <row r="38" spans="1:8" x14ac:dyDescent="0.2">
      <c r="A38" s="60">
        <v>27</v>
      </c>
      <c r="B38" s="39">
        <v>6</v>
      </c>
      <c r="C38" s="37" t="str">
        <f>IF(B38&lt;&gt;"",VLOOKUP(B38,Liste_engagés!$B$7:$F$200,2,FALSE),"")</f>
        <v>PARIS Charles</v>
      </c>
      <c r="D38" s="54" t="str">
        <f>IF(B38&lt;&gt;"",VLOOKUP(B38,Liste_engagés!$B$7:$F$200,3,FALSE),"")</f>
        <v>CE  BPL</v>
      </c>
      <c r="E38" s="39"/>
      <c r="F38" s="39" t="str">
        <f>IF(B38&lt;&gt;"",VLOOKUP(B38,Liste_engagés!$B$7:$F$200,5,FALSE),"")</f>
        <v>SH</v>
      </c>
      <c r="G38" s="98">
        <v>0.11264608796296295</v>
      </c>
      <c r="H38" s="134"/>
    </row>
    <row r="39" spans="1:8" x14ac:dyDescent="0.2">
      <c r="A39" s="60">
        <v>28</v>
      </c>
      <c r="B39" s="39">
        <v>27</v>
      </c>
      <c r="C39" s="37" t="str">
        <f>IF(B39&lt;&gt;"",VLOOKUP(B39,Liste_engagés!$B$7:$F$200,2,FALSE),"")</f>
        <v>TEGLIA CHRISTOPHE</v>
      </c>
      <c r="D39" s="54" t="str">
        <f>IF(B39&lt;&gt;"",VLOOKUP(B39,Liste_engagés!$B$7:$F$200,3,FALSE),"")</f>
        <v>CE PAC</v>
      </c>
      <c r="E39" s="39"/>
      <c r="F39" s="39" t="str">
        <f>IF(B39&lt;&gt;"",VLOOKUP(B39,Liste_engagés!$B$7:$F$200,5,FALSE),"")</f>
        <v>SVH</v>
      </c>
      <c r="G39" s="98">
        <v>0.11375810185185185</v>
      </c>
      <c r="H39" s="134"/>
    </row>
    <row r="40" spans="1:8" x14ac:dyDescent="0.2">
      <c r="A40" s="60">
        <v>29</v>
      </c>
      <c r="B40" s="39">
        <v>24</v>
      </c>
      <c r="C40" s="37" t="str">
        <f>IF(B40&lt;&gt;"",VLOOKUP(B40,Liste_engagés!$B$7:$F$200,2,FALSE),"")</f>
        <v>OLIVIER  Cedric</v>
      </c>
      <c r="D40" s="54" t="str">
        <f>IF(B40&lt;&gt;"",VLOOKUP(B40,Liste_engagés!$B$7:$F$200,3,FALSE),"")</f>
        <v>CE HDF</v>
      </c>
      <c r="E40" s="39"/>
      <c r="F40" s="39" t="str">
        <f>IF(B40&lt;&gt;"",VLOOKUP(B40,Liste_engagés!$B$7:$F$200,5,FALSE),"")</f>
        <v>SVH</v>
      </c>
      <c r="G40" s="98">
        <v>0.11672287037037037</v>
      </c>
      <c r="H40" s="134"/>
    </row>
    <row r="41" spans="1:8" x14ac:dyDescent="0.2">
      <c r="A41" s="60">
        <v>30</v>
      </c>
      <c r="B41" s="39">
        <v>32</v>
      </c>
      <c r="C41" s="37" t="str">
        <f>IF(B41&lt;&gt;"",VLOOKUP(B41,Liste_engagés!$B$7:$F$200,2,FALSE),"")</f>
        <v>CARLONE Guiseppe</v>
      </c>
      <c r="D41" s="54" t="str">
        <f>IF(B41&lt;&gt;"",VLOOKUP(B41,Liste_engagés!$B$7:$F$200,3,FALSE),"")</f>
        <v>CE HDF</v>
      </c>
      <c r="E41" s="39"/>
      <c r="F41" s="39" t="str">
        <f>IF(B41&lt;&gt;"",VLOOKUP(B41,Liste_engagés!$B$7:$F$200,5,FALSE),"")</f>
        <v>SVH</v>
      </c>
      <c r="G41" s="98">
        <v>0.12534722222222222</v>
      </c>
      <c r="H41" s="134"/>
    </row>
    <row r="42" spans="1:8" x14ac:dyDescent="0.2">
      <c r="A42" s="60">
        <v>31</v>
      </c>
      <c r="B42" s="39">
        <v>34</v>
      </c>
      <c r="C42" s="37" t="str">
        <f>IF(B42&lt;&gt;"",VLOOKUP(B42,Liste_engagés!$B$7:$F$200,2,FALSE),"")</f>
        <v>TARTIE Jean-Paul</v>
      </c>
      <c r="D42" s="54" t="str">
        <f>IF(B42&lt;&gt;"",VLOOKUP(B42,Liste_engagés!$B$7:$F$200,3,FALSE),"")</f>
        <v>CELR</v>
      </c>
      <c r="E42" s="39"/>
      <c r="F42" s="39" t="str">
        <f>IF(B42&lt;&gt;"",VLOOKUP(B42,Liste_engagés!$B$7:$F$200,5,FALSE),"")</f>
        <v>SVH</v>
      </c>
      <c r="G42" s="98">
        <v>0.12811342592592592</v>
      </c>
      <c r="H42" s="134"/>
    </row>
    <row r="43" spans="1:8" x14ac:dyDescent="0.2">
      <c r="A43" s="60">
        <v>32</v>
      </c>
      <c r="B43" s="39">
        <v>17</v>
      </c>
      <c r="C43" s="37" t="str">
        <f>IF(B43&lt;&gt;"",VLOOKUP(B43,Liste_engagés!$B$7:$F$200,2,FALSE),"")</f>
        <v>TOSELLO ALAIN</v>
      </c>
      <c r="D43" s="54" t="str">
        <f>IF(B43&lt;&gt;"",VLOOKUP(B43,Liste_engagés!$B$7:$F$200,3,FALSE),"")</f>
        <v>BP MED</v>
      </c>
      <c r="E43" s="39"/>
      <c r="F43" s="39" t="str">
        <f>IF(B43&lt;&gt;"",VLOOKUP(B43,Liste_engagés!$B$7:$F$200,5,FALSE),"")</f>
        <v>SVH</v>
      </c>
      <c r="G43" s="98">
        <v>0.15625</v>
      </c>
      <c r="H43" s="134"/>
    </row>
    <row r="44" spans="1:8" x14ac:dyDescent="0.2">
      <c r="A44" s="132">
        <v>33</v>
      </c>
      <c r="B44" s="123">
        <v>38</v>
      </c>
      <c r="C44" s="124" t="str">
        <f>IF(B44&lt;&gt;"",VLOOKUP(B44,Liste_engagés!$B$7:$F$200,2,FALSE),"")</f>
        <v>VENIER VERONIQUE</v>
      </c>
      <c r="D44" s="125" t="str">
        <f>IF(B44&lt;&gt;"",VLOOKUP(B44,Liste_engagés!$B$7:$F$200,3,FALSE),"")</f>
        <v>BP MED</v>
      </c>
      <c r="E44" s="123"/>
      <c r="F44" s="123" t="str">
        <f>IF(B44&lt;&gt;"",VLOOKUP(B44,Liste_engagés!$B$7:$F$200,5,FALSE),"")</f>
        <v>F</v>
      </c>
      <c r="G44" s="126">
        <v>5.2743773148148147E-2</v>
      </c>
      <c r="H44" s="133"/>
    </row>
    <row r="45" spans="1:8" x14ac:dyDescent="0.2">
      <c r="A45" s="60">
        <v>34</v>
      </c>
      <c r="B45" s="39">
        <v>37</v>
      </c>
      <c r="C45" s="37" t="str">
        <f>IF(B45&lt;&gt;"",VLOOKUP(B45,Liste_engagés!$B$7:$F$200,2,FALSE),"")</f>
        <v>BONNEAU Magali</v>
      </c>
      <c r="D45" s="54" t="str">
        <f>IF(B45&lt;&gt;"",VLOOKUP(B45,Liste_engagés!$B$7:$F$200,3,FALSE),"")</f>
        <v>CE LC</v>
      </c>
      <c r="E45" s="39"/>
      <c r="F45" s="39" t="str">
        <f>IF(B45&lt;&gt;"",VLOOKUP(B45,Liste_engagés!$B$7:$F$200,5,FALSE),"")</f>
        <v>F</v>
      </c>
      <c r="G45" s="98">
        <v>5.2950520833333327E-2</v>
      </c>
      <c r="H45" s="134"/>
    </row>
    <row r="46" spans="1:8" x14ac:dyDescent="0.2">
      <c r="A46" s="60">
        <v>35</v>
      </c>
      <c r="B46" s="39">
        <v>35</v>
      </c>
      <c r="C46" s="37" t="str">
        <f>IF(B46&lt;&gt;"",VLOOKUP(B46,Liste_engagés!$B$7:$F$200,2,FALSE),"")</f>
        <v>BOTTERO CAROLINE</v>
      </c>
      <c r="D46" s="54" t="str">
        <f>IF(B46&lt;&gt;"",VLOOKUP(B46,Liste_engagés!$B$7:$F$200,3,FALSE),"")</f>
        <v>CERA</v>
      </c>
      <c r="E46" s="39"/>
      <c r="F46" s="39" t="str">
        <f>IF(B46&lt;&gt;"",VLOOKUP(B46,Liste_engagés!$B$7:$F$200,5,FALSE),"")</f>
        <v>F</v>
      </c>
      <c r="G46" s="98">
        <v>5.3014282407407409E-2</v>
      </c>
      <c r="H46" s="134"/>
    </row>
    <row r="47" spans="1:8" x14ac:dyDescent="0.2">
      <c r="A47" s="60">
        <v>36</v>
      </c>
      <c r="B47" s="39">
        <v>39</v>
      </c>
      <c r="C47" s="37" t="str">
        <f>IF(B47&lt;&gt;"",VLOOKUP(B47,Liste_engagés!$B$7:$F$200,2,FALSE),"")</f>
        <v>NICOLET NATHALIE</v>
      </c>
      <c r="D47" s="54" t="str">
        <f>IF(B47&lt;&gt;"",VLOOKUP(B47,Liste_engagés!$B$7:$F$200,3,FALSE),"")</f>
        <v>CE LDA</v>
      </c>
      <c r="E47" s="39"/>
      <c r="F47" s="39" t="str">
        <f>IF(B47&lt;&gt;"",VLOOKUP(B47,Liste_engagés!$B$7:$F$200,5,FALSE),"")</f>
        <v>F</v>
      </c>
      <c r="G47" s="98">
        <v>6.3782476851851858E-2</v>
      </c>
      <c r="H47" s="134"/>
    </row>
    <row r="48" spans="1:8" x14ac:dyDescent="0.2">
      <c r="A48" s="135" t="s">
        <v>112</v>
      </c>
      <c r="B48" s="39">
        <v>36</v>
      </c>
      <c r="C48" s="37" t="str">
        <f>IF(B48&lt;&gt;"",VLOOKUP(B48,Liste_engagés!$B$7:$F$200,2,FALSE),"")</f>
        <v>GRILLET-AUBERT Catherine</v>
      </c>
      <c r="D48" s="54" t="str">
        <f>IF(B48&lt;&gt;"",VLOOKUP(B48,Liste_engagés!$B$7:$F$200,3,FALSE),"")</f>
        <v>BP AURA</v>
      </c>
      <c r="E48" s="39"/>
      <c r="F48" s="39" t="str">
        <f>IF(B48&lt;&gt;"",VLOOKUP(B48,Liste_engagés!$B$7:$F$200,5,FALSE),"")</f>
        <v>F</v>
      </c>
      <c r="G48" s="98"/>
      <c r="H48" s="134"/>
    </row>
    <row r="49" spans="1:8" x14ac:dyDescent="0.2">
      <c r="A49" s="135" t="s">
        <v>112</v>
      </c>
      <c r="B49" s="39">
        <v>33</v>
      </c>
      <c r="C49" s="37" t="str">
        <f>IF(B49&lt;&gt;"",VLOOKUP(B49,Liste_engagés!$B$7:$F$200,2,FALSE),"")</f>
        <v>DOUET JACQUES</v>
      </c>
      <c r="D49" s="54" t="str">
        <f>IF(B49&lt;&gt;"",VLOOKUP(B49,Liste_engagés!$B$7:$F$200,3,FALSE),"")</f>
        <v>CE PAC</v>
      </c>
      <c r="E49" s="39"/>
      <c r="F49" s="39" t="str">
        <f>IF(B49&lt;&gt;"",VLOOKUP(B49,Liste_engagés!$B$7:$F$200,5,FALSE),"")</f>
        <v>SVH</v>
      </c>
      <c r="G49" s="98"/>
      <c r="H49" s="134"/>
    </row>
    <row r="50" spans="1:8" ht="13.5" thickBot="1" x14ac:dyDescent="0.25">
      <c r="A50" s="136" t="s">
        <v>112</v>
      </c>
      <c r="B50" s="64">
        <v>26</v>
      </c>
      <c r="C50" s="62" t="str">
        <f>IF(B50&lt;&gt;"",VLOOKUP(B50,Liste_engagés!$B$7:$F$200,2,FALSE),"")</f>
        <v>LAVAL ANAEL</v>
      </c>
      <c r="D50" s="63" t="str">
        <f>IF(B50&lt;&gt;"",VLOOKUP(B50,Liste_engagés!$B$7:$F$200,3,FALSE),"")</f>
        <v>CE APC</v>
      </c>
      <c r="E50" s="64"/>
      <c r="F50" s="64" t="str">
        <f>IF(B50&lt;&gt;"",VLOOKUP(B50,Liste_engagés!$B$7:$F$200,5,FALSE),"")</f>
        <v>SH</v>
      </c>
      <c r="G50" s="99"/>
      <c r="H50" s="137"/>
    </row>
    <row r="51" spans="1:8" x14ac:dyDescent="0.2">
      <c r="A51"/>
      <c r="B51"/>
      <c r="C51"/>
      <c r="D51"/>
      <c r="E51"/>
      <c r="F51"/>
      <c r="G51"/>
      <c r="H51"/>
    </row>
    <row r="52" spans="1:8" x14ac:dyDescent="0.2">
      <c r="A52"/>
      <c r="B52"/>
      <c r="C52"/>
      <c r="D52"/>
      <c r="E52"/>
      <c r="F52"/>
      <c r="G52"/>
      <c r="H52"/>
    </row>
    <row r="53" spans="1:8" x14ac:dyDescent="0.2">
      <c r="A53"/>
      <c r="B53"/>
      <c r="C53"/>
      <c r="D53"/>
      <c r="E53"/>
      <c r="F53"/>
      <c r="G53"/>
      <c r="H53"/>
    </row>
    <row r="54" spans="1:8" x14ac:dyDescent="0.2">
      <c r="A54"/>
      <c r="B54"/>
      <c r="C54"/>
      <c r="D54"/>
      <c r="E54"/>
      <c r="F54"/>
      <c r="G54"/>
      <c r="H54"/>
    </row>
    <row r="55" spans="1:8" x14ac:dyDescent="0.2">
      <c r="A55"/>
      <c r="B55"/>
      <c r="C55"/>
      <c r="D55"/>
      <c r="E55"/>
      <c r="F55"/>
      <c r="G55"/>
      <c r="H55"/>
    </row>
    <row r="56" spans="1:8" x14ac:dyDescent="0.2">
      <c r="A56"/>
      <c r="B56"/>
      <c r="C56"/>
      <c r="D56"/>
      <c r="E56"/>
      <c r="F56"/>
      <c r="G56"/>
      <c r="H56"/>
    </row>
    <row r="57" spans="1:8" x14ac:dyDescent="0.2">
      <c r="A57"/>
      <c r="B57"/>
      <c r="C57"/>
      <c r="D57"/>
      <c r="E57"/>
      <c r="F57"/>
      <c r="G57"/>
      <c r="H57"/>
    </row>
    <row r="58" spans="1:8" x14ac:dyDescent="0.2">
      <c r="A58"/>
      <c r="B58"/>
      <c r="C58"/>
      <c r="D58"/>
      <c r="E58"/>
      <c r="F58"/>
      <c r="G58"/>
      <c r="H58"/>
    </row>
    <row r="59" spans="1:8" x14ac:dyDescent="0.2">
      <c r="A59"/>
      <c r="B59"/>
      <c r="C59"/>
      <c r="D59"/>
      <c r="E59"/>
      <c r="F59"/>
      <c r="G59"/>
      <c r="H59"/>
    </row>
    <row r="60" spans="1:8" x14ac:dyDescent="0.2">
      <c r="A60"/>
      <c r="B60"/>
      <c r="C60"/>
      <c r="D60"/>
      <c r="E60"/>
      <c r="F60"/>
      <c r="G60"/>
      <c r="H60"/>
    </row>
    <row r="61" spans="1:8" x14ac:dyDescent="0.2">
      <c r="A61"/>
      <c r="B61"/>
      <c r="C61"/>
      <c r="D61"/>
      <c r="E61"/>
      <c r="F61"/>
      <c r="G61"/>
      <c r="H61"/>
    </row>
    <row r="62" spans="1:8" x14ac:dyDescent="0.2">
      <c r="A62"/>
      <c r="B62"/>
      <c r="C62"/>
      <c r="D62"/>
      <c r="E62"/>
      <c r="F62"/>
      <c r="G62"/>
      <c r="H62"/>
    </row>
    <row r="63" spans="1:8" x14ac:dyDescent="0.2">
      <c r="A63"/>
      <c r="B63"/>
      <c r="C63"/>
      <c r="D63"/>
      <c r="E63"/>
      <c r="F63"/>
      <c r="G63"/>
      <c r="H63"/>
    </row>
    <row r="64" spans="1:8" x14ac:dyDescent="0.2">
      <c r="A64"/>
      <c r="B64"/>
      <c r="C64"/>
      <c r="D64"/>
      <c r="E64"/>
      <c r="F64"/>
      <c r="G64"/>
      <c r="H64"/>
    </row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</sheetData>
  <autoFilter ref="A11:H54" xr:uid="{00000000-0009-0000-0000-000007000000}"/>
  <sortState xmlns:xlrd2="http://schemas.microsoft.com/office/spreadsheetml/2017/richdata2" ref="B12:H24">
    <sortCondition ref="G12:G24"/>
  </sortState>
  <mergeCells count="15">
    <mergeCell ref="A9:H10"/>
    <mergeCell ref="B1:H1"/>
    <mergeCell ref="E2:H2"/>
    <mergeCell ref="E3:H3"/>
    <mergeCell ref="B4:C4"/>
    <mergeCell ref="E4:H4"/>
    <mergeCell ref="A6:H6"/>
    <mergeCell ref="B2:C2"/>
    <mergeCell ref="B3:C3"/>
    <mergeCell ref="B7:C7"/>
    <mergeCell ref="B8:C8"/>
    <mergeCell ref="B5:C5"/>
    <mergeCell ref="E5:H5"/>
    <mergeCell ref="E7:H7"/>
    <mergeCell ref="E8:H8"/>
  </mergeCells>
  <phoneticPr fontId="0" type="noConversion"/>
  <printOptions horizontalCentered="1"/>
  <pageMargins left="0.19685039370078741" right="0.19685039370078741" top="0.19685039370078741" bottom="0.19685039370078741" header="0.31496062992125984" footer="0.31496062992125984"/>
  <pageSetup paperSize="9" scale="83" fitToHeight="0" orientation="portrait" horizontalDpi="4294967293" verticalDpi="720" r:id="rId1"/>
  <headerFooter alignWithMargins="0">
    <oddFooter>&amp;C_x000D_&amp;1#&amp;"Calibri"&amp;6&amp;K626469 Public</oddFooter>
  </headerFooter>
  <drawing r:id="rId2"/>
  <legacyDrawing r:id="rId3"/>
  <controls>
    <mc:AlternateContent xmlns:mc="http://schemas.openxmlformats.org/markup-compatibility/2006">
      <mc:Choice Requires="x14">
        <control shapeId="16413" r:id="rId4" name="verifdossard1">
          <controlPr defaultSize="0" autoLine="0" r:id="rId5">
            <anchor>
              <from>
                <xdr:col>10</xdr:col>
                <xdr:colOff>38100</xdr:colOff>
                <xdr:row>0</xdr:row>
                <xdr:rowOff>47625</xdr:rowOff>
              </from>
              <to>
                <xdr:col>12</xdr:col>
                <xdr:colOff>314325</xdr:colOff>
                <xdr:row>1</xdr:row>
                <xdr:rowOff>95250</xdr:rowOff>
              </to>
            </anchor>
          </controlPr>
        </control>
      </mc:Choice>
      <mc:Fallback>
        <control shapeId="16413" r:id="rId4" name="verifdossard1"/>
      </mc:Fallback>
    </mc:AlternateContent>
    <mc:AlternateContent xmlns:mc="http://schemas.openxmlformats.org/markup-compatibility/2006">
      <mc:Choice Requires="x14">
        <control shapeId="16407" r:id="rId6" name="extraction">
          <controlPr defaultSize="0" autoLine="0" r:id="rId7">
            <anchor>
              <from>
                <xdr:col>10</xdr:col>
                <xdr:colOff>38100</xdr:colOff>
                <xdr:row>8</xdr:row>
                <xdr:rowOff>152400</xdr:rowOff>
              </from>
              <to>
                <xdr:col>12</xdr:col>
                <xdr:colOff>314325</xdr:colOff>
                <xdr:row>10</xdr:row>
                <xdr:rowOff>28575</xdr:rowOff>
              </to>
            </anchor>
          </controlPr>
        </control>
      </mc:Choice>
      <mc:Fallback>
        <control shapeId="16407" r:id="rId6" name="extraction"/>
      </mc:Fallback>
    </mc:AlternateContent>
    <mc:AlternateContent xmlns:mc="http://schemas.openxmlformats.org/markup-compatibility/2006">
      <mc:Choice Requires="x14">
        <control shapeId="16405" r:id="rId8" name="impression">
          <controlPr defaultSize="0" autoLine="0" r:id="rId9">
            <anchor>
              <from>
                <xdr:col>10</xdr:col>
                <xdr:colOff>38100</xdr:colOff>
                <xdr:row>6</xdr:row>
                <xdr:rowOff>114300</xdr:rowOff>
              </from>
              <to>
                <xdr:col>12</xdr:col>
                <xdr:colOff>314325</xdr:colOff>
                <xdr:row>8</xdr:row>
                <xdr:rowOff>0</xdr:rowOff>
              </to>
            </anchor>
          </controlPr>
        </control>
      </mc:Choice>
      <mc:Fallback>
        <control shapeId="16405" r:id="rId8" name="impression"/>
      </mc:Fallback>
    </mc:AlternateContent>
    <mc:AlternateContent xmlns:mc="http://schemas.openxmlformats.org/markup-compatibility/2006">
      <mc:Choice Requires="x14">
        <control shapeId="16404" r:id="rId10" name="surlignage">
          <controlPr defaultSize="0" autoLine="0" r:id="rId11">
            <anchor>
              <from>
                <xdr:col>10</xdr:col>
                <xdr:colOff>38100</xdr:colOff>
                <xdr:row>4</xdr:row>
                <xdr:rowOff>85725</xdr:rowOff>
              </from>
              <to>
                <xdr:col>12</xdr:col>
                <xdr:colOff>314325</xdr:colOff>
                <xdr:row>5</xdr:row>
                <xdr:rowOff>161925</xdr:rowOff>
              </to>
            </anchor>
          </controlPr>
        </control>
      </mc:Choice>
      <mc:Fallback>
        <control shapeId="16404" r:id="rId10" name="surlignage"/>
      </mc:Fallback>
    </mc:AlternateContent>
    <mc:AlternateContent xmlns:mc="http://schemas.openxmlformats.org/markup-compatibility/2006">
      <mc:Choice Requires="x14">
        <control shapeId="16403" r:id="rId12" name="Vainqueurs">
          <controlPr defaultSize="0" autoLine="0" r:id="rId13">
            <anchor>
              <from>
                <xdr:col>10</xdr:col>
                <xdr:colOff>38100</xdr:colOff>
                <xdr:row>2</xdr:row>
                <xdr:rowOff>47625</xdr:rowOff>
              </from>
              <to>
                <xdr:col>12</xdr:col>
                <xdr:colOff>314325</xdr:colOff>
                <xdr:row>3</xdr:row>
                <xdr:rowOff>133350</xdr:rowOff>
              </to>
            </anchor>
          </controlPr>
        </control>
      </mc:Choice>
      <mc:Fallback>
        <control shapeId="16403" r:id="rId12" name="Vainqueurs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0">
    <tabColor theme="9" tint="0.59999389629810485"/>
  </sheetPr>
  <dimension ref="A1:J350"/>
  <sheetViews>
    <sheetView zoomScale="90" zoomScaleNormal="90" zoomScaleSheetLayoutView="100" workbookViewId="0">
      <selection activeCell="C42" sqref="C42"/>
    </sheetView>
  </sheetViews>
  <sheetFormatPr baseColWidth="10" defaultColWidth="11.42578125" defaultRowHeight="12.75" x14ac:dyDescent="0.2"/>
  <cols>
    <col min="1" max="1" width="12.42578125" style="1" bestFit="1" customWidth="1"/>
    <col min="2" max="2" width="7" style="1" bestFit="1" customWidth="1"/>
    <col min="3" max="3" width="26.7109375" style="2" bestFit="1" customWidth="1"/>
    <col min="4" max="4" width="23.5703125" style="1" bestFit="1" customWidth="1"/>
    <col min="5" max="5" width="9" style="2" bestFit="1" customWidth="1"/>
    <col min="6" max="6" width="10.42578125" style="1" bestFit="1" customWidth="1"/>
    <col min="7" max="8" width="11.42578125" bestFit="1" customWidth="1"/>
    <col min="9" max="9" width="3.7109375" customWidth="1"/>
  </cols>
  <sheetData>
    <row r="1" spans="1:10" ht="18.75" customHeight="1" x14ac:dyDescent="0.25">
      <c r="A1" s="4" t="s">
        <v>2</v>
      </c>
      <c r="B1" s="217" t="str">
        <f>'Scratch route'!B1</f>
        <v>Challenge BPCE</v>
      </c>
      <c r="C1" s="218"/>
      <c r="D1" s="218"/>
      <c r="E1" s="218"/>
      <c r="F1" s="218"/>
      <c r="G1" s="218"/>
      <c r="H1" s="219"/>
    </row>
    <row r="2" spans="1:10" ht="15.75" customHeight="1" x14ac:dyDescent="0.25">
      <c r="A2" s="3" t="s">
        <v>3</v>
      </c>
      <c r="B2" s="220" t="str">
        <f>'Scratch route'!B2</f>
        <v>12 &amp; 13 Octobre 2024</v>
      </c>
      <c r="C2" s="221"/>
      <c r="D2" s="90" t="s">
        <v>4</v>
      </c>
      <c r="E2" s="212">
        <f>'Scratch route'!E2</f>
        <v>0</v>
      </c>
      <c r="F2" s="222"/>
      <c r="G2" s="222"/>
      <c r="H2" s="223"/>
    </row>
    <row r="3" spans="1:10" ht="15.75" customHeight="1" x14ac:dyDescent="0.25">
      <c r="A3" s="3" t="s">
        <v>0</v>
      </c>
      <c r="B3" s="220"/>
      <c r="C3" s="221"/>
      <c r="D3" s="90" t="s">
        <v>5</v>
      </c>
      <c r="E3" s="224">
        <f>G9</f>
        <v>5.2743773148148147E-2</v>
      </c>
      <c r="F3" s="225"/>
      <c r="G3" s="225"/>
      <c r="H3" s="226"/>
    </row>
    <row r="4" spans="1:10" ht="15.75" customHeight="1" x14ac:dyDescent="0.25">
      <c r="A4" s="3" t="s">
        <v>1</v>
      </c>
      <c r="B4" s="212" t="s">
        <v>101</v>
      </c>
      <c r="C4" s="213"/>
      <c r="D4" s="90" t="s">
        <v>6</v>
      </c>
      <c r="E4" s="214">
        <f>IF(AND(NOT(E2=""),NOT(E3="")),E2/(HOUR(E3)+(MINUTE(E3)/60)+(SECOND(E3)/3600)),"")</f>
        <v>0</v>
      </c>
      <c r="F4" s="215"/>
      <c r="G4" s="215"/>
      <c r="H4" s="216"/>
    </row>
    <row r="5" spans="1:10" ht="15.75" customHeight="1" x14ac:dyDescent="0.25">
      <c r="A5" s="3" t="s">
        <v>10</v>
      </c>
      <c r="B5" s="212">
        <v>5</v>
      </c>
      <c r="C5" s="213"/>
      <c r="D5" s="90" t="s">
        <v>17</v>
      </c>
      <c r="E5" s="212">
        <f>Liste_engagés!I3</f>
        <v>5</v>
      </c>
      <c r="F5" s="222"/>
      <c r="G5" s="222"/>
      <c r="H5" s="223"/>
    </row>
    <row r="6" spans="1:10" ht="12.75" customHeight="1" x14ac:dyDescent="0.2">
      <c r="A6" s="209" t="s">
        <v>126</v>
      </c>
      <c r="B6" s="210"/>
      <c r="C6" s="210"/>
      <c r="D6" s="210"/>
      <c r="E6" s="210"/>
      <c r="F6" s="210"/>
      <c r="G6" s="210"/>
      <c r="H6" s="211"/>
    </row>
    <row r="7" spans="1:10" ht="13.5" customHeight="1" x14ac:dyDescent="0.2">
      <c r="A7" s="209"/>
      <c r="B7" s="210"/>
      <c r="C7" s="210"/>
      <c r="D7" s="210"/>
      <c r="E7" s="210"/>
      <c r="F7" s="210"/>
      <c r="G7" s="210"/>
      <c r="H7" s="211"/>
    </row>
    <row r="8" spans="1:10" ht="15.75" x14ac:dyDescent="0.25">
      <c r="A8" s="14" t="s">
        <v>8</v>
      </c>
      <c r="B8" s="90" t="s">
        <v>9</v>
      </c>
      <c r="C8" s="90" t="s">
        <v>14</v>
      </c>
      <c r="D8" s="90" t="s">
        <v>12</v>
      </c>
      <c r="E8" s="5"/>
      <c r="F8" s="90" t="s">
        <v>7</v>
      </c>
      <c r="G8" s="68" t="s">
        <v>5</v>
      </c>
      <c r="H8" s="69"/>
    </row>
    <row r="9" spans="1:10" x14ac:dyDescent="0.2">
      <c r="A9" s="306">
        <v>1</v>
      </c>
      <c r="B9" s="294">
        <v>38</v>
      </c>
      <c r="C9" s="304" t="str">
        <f>IF(B9&lt;&gt;"",VLOOKUP(B9,Liste_engagés!$B$7:$F$200,2,FALSE)," ")</f>
        <v>VENIER VERONIQUE</v>
      </c>
      <c r="D9" s="305" t="str">
        <f>IF(B9&lt;&gt;"",VLOOKUP(B9,Liste_engagés!$B$7:$F$200,3,FALSE)," ")</f>
        <v>BP MED</v>
      </c>
      <c r="E9" s="294"/>
      <c r="F9" s="294" t="str">
        <f>IF(B9&lt;&gt;"",VLOOKUP(B9,Liste_engagés!$B$7:$F$200,5,FALSE)," ")</f>
        <v>F</v>
      </c>
      <c r="G9" s="311">
        <f>IF(B9&lt;&gt;"",VLOOKUP(B9,'Scratch route'!$B$12:$H$200,6,FALSE),"")</f>
        <v>5.2743773148148147E-2</v>
      </c>
      <c r="H9" s="61"/>
      <c r="J9" s="1"/>
    </row>
    <row r="10" spans="1:10" x14ac:dyDescent="0.2">
      <c r="A10" s="60">
        <v>2</v>
      </c>
      <c r="B10" s="39">
        <v>37</v>
      </c>
      <c r="C10" s="37" t="str">
        <f>IF(B10&lt;&gt;"",VLOOKUP(B10,Liste_engagés!$B$7:$F$200,2,FALSE)," ")</f>
        <v>BONNEAU Magali</v>
      </c>
      <c r="D10" s="54" t="str">
        <f>IF(B10&lt;&gt;"",VLOOKUP(B10,Liste_engagés!$B$7:$F$200,3,FALSE)," ")</f>
        <v>CE LC</v>
      </c>
      <c r="E10" s="39"/>
      <c r="F10" s="39" t="str">
        <f>IF(B10&lt;&gt;"",VLOOKUP(B10,Liste_engagés!$B$7:$F$200,5,FALSE)," ")</f>
        <v>F</v>
      </c>
      <c r="G10" s="98">
        <f>IF(B10&lt;&gt;"",VLOOKUP(B10,'Scratch route'!$B$12:$H$200,6,FALSE),"")</f>
        <v>5.2950520833333327E-2</v>
      </c>
      <c r="H10" s="61"/>
    </row>
    <row r="11" spans="1:10" x14ac:dyDescent="0.2">
      <c r="A11" s="60">
        <v>3</v>
      </c>
      <c r="B11" s="39">
        <v>35</v>
      </c>
      <c r="C11" s="37" t="str">
        <f>IF(B11&lt;&gt;"",VLOOKUP(B11,Liste_engagés!$B$7:$F$200,2,FALSE)," ")</f>
        <v>BOTTERO CAROLINE</v>
      </c>
      <c r="D11" s="54" t="str">
        <f>IF(B11&lt;&gt;"",VLOOKUP(B11,Liste_engagés!$B$7:$F$200,3,FALSE)," ")</f>
        <v>CERA</v>
      </c>
      <c r="E11" s="39"/>
      <c r="F11" s="39" t="str">
        <f>IF(B11&lt;&gt;"",VLOOKUP(B11,Liste_engagés!$B$7:$F$200,5,FALSE)," ")</f>
        <v>F</v>
      </c>
      <c r="G11" s="98">
        <f>IF(B11&lt;&gt;"",VLOOKUP(B11,'Scratch route'!$B$12:$H$200,6,FALSE),"")</f>
        <v>5.3014282407407409E-2</v>
      </c>
      <c r="H11" s="61"/>
    </row>
    <row r="12" spans="1:10" ht="12.75" customHeight="1" x14ac:dyDescent="0.2">
      <c r="A12" s="60">
        <v>4</v>
      </c>
      <c r="B12" s="39">
        <v>39</v>
      </c>
      <c r="C12" s="37" t="str">
        <f>IF(B12&lt;&gt;"",VLOOKUP(B12,Liste_engagés!$B$7:$F$200,2,FALSE)," ")</f>
        <v>NICOLET NATHALIE</v>
      </c>
      <c r="D12" s="54" t="str">
        <f>IF(B12&lt;&gt;"",VLOOKUP(B12,Liste_engagés!$B$7:$F$200,3,FALSE)," ")</f>
        <v>CE LDA</v>
      </c>
      <c r="E12" s="39"/>
      <c r="F12" s="39" t="str">
        <f>IF(B12&lt;&gt;"",VLOOKUP(B12,Liste_engagés!$B$7:$F$200,5,FALSE)," ")</f>
        <v>F</v>
      </c>
      <c r="G12" s="98">
        <f>IF(B12&lt;&gt;"",VLOOKUP(B12,'Scratch route'!$B$12:$H$200,6,FALSE),"")</f>
        <v>6.3782476851851858E-2</v>
      </c>
      <c r="H12" s="61"/>
    </row>
    <row r="13" spans="1:10" ht="12.75" customHeight="1" thickBot="1" x14ac:dyDescent="0.25">
      <c r="A13" s="136" t="s">
        <v>112</v>
      </c>
      <c r="B13" s="64">
        <v>36</v>
      </c>
      <c r="C13" s="62" t="str">
        <f>IF(B13&lt;&gt;"",VLOOKUP(B13,Liste_engagés!$B$7:$F$200,2,FALSE)," ")</f>
        <v>GRILLET-AUBERT Catherine</v>
      </c>
      <c r="D13" s="63" t="str">
        <f>IF(B13&lt;&gt;"",VLOOKUP(B13,Liste_engagés!$B$7:$F$200,3,FALSE)," ")</f>
        <v>BP AURA</v>
      </c>
      <c r="E13" s="64"/>
      <c r="F13" s="64" t="str">
        <f>IF(B13&lt;&gt;"",VLOOKUP(B13,Liste_engagés!$B$7:$F$200,5,FALSE)," ")</f>
        <v>F</v>
      </c>
      <c r="G13" s="99">
        <f>IF(B13&lt;&gt;"",VLOOKUP(B13,'Scratch route'!$B$12:$H$200,6,FALSE),"")</f>
        <v>0</v>
      </c>
      <c r="H13" s="67"/>
    </row>
    <row r="14" spans="1:10" x14ac:dyDescent="0.2">
      <c r="A14"/>
      <c r="B14"/>
      <c r="C14"/>
      <c r="D14"/>
      <c r="E14"/>
      <c r="F14"/>
    </row>
    <row r="15" spans="1:10" x14ac:dyDescent="0.2">
      <c r="A15"/>
      <c r="B15"/>
      <c r="C15"/>
      <c r="D15"/>
      <c r="E15"/>
      <c r="F15"/>
    </row>
    <row r="16" spans="1:10" x14ac:dyDescent="0.2">
      <c r="A16"/>
      <c r="B16"/>
      <c r="C16"/>
      <c r="D16"/>
      <c r="E16"/>
      <c r="F16"/>
    </row>
    <row r="17" customFormat="1" x14ac:dyDescent="0.2"/>
    <row r="18" customFormat="1" x14ac:dyDescent="0.2"/>
    <row r="19" customFormat="1" x14ac:dyDescent="0.2"/>
    <row r="20" customFormat="1" x14ac:dyDescent="0.2"/>
    <row r="21" customFormat="1" x14ac:dyDescent="0.2"/>
    <row r="22" customFormat="1" x14ac:dyDescent="0.2"/>
    <row r="23" customFormat="1" x14ac:dyDescent="0.2"/>
    <row r="24" customFormat="1" x14ac:dyDescent="0.2"/>
    <row r="25" customFormat="1" x14ac:dyDescent="0.2"/>
    <row r="26" customFormat="1" x14ac:dyDescent="0.2"/>
    <row r="27" customFormat="1" x14ac:dyDescent="0.2"/>
    <row r="28" customFormat="1" x14ac:dyDescent="0.2"/>
    <row r="29" customFormat="1" x14ac:dyDescent="0.2"/>
    <row r="30" customFormat="1" x14ac:dyDescent="0.2"/>
    <row r="31" customFormat="1" x14ac:dyDescent="0.2"/>
    <row r="32" customFormat="1" x14ac:dyDescent="0.2"/>
    <row r="33" customFormat="1" x14ac:dyDescent="0.2"/>
    <row r="34" customFormat="1" x14ac:dyDescent="0.2"/>
    <row r="35" customFormat="1" x14ac:dyDescent="0.2"/>
    <row r="36" customFormat="1" x14ac:dyDescent="0.2"/>
    <row r="37" customFormat="1" x14ac:dyDescent="0.2"/>
    <row r="38" customFormat="1" x14ac:dyDescent="0.2"/>
    <row r="39" customFormat="1" x14ac:dyDescent="0.2"/>
    <row r="40" customFormat="1" x14ac:dyDescent="0.2"/>
    <row r="41" customFormat="1" x14ac:dyDescent="0.2"/>
    <row r="42" customFormat="1" x14ac:dyDescent="0.2"/>
    <row r="43" customFormat="1" x14ac:dyDescent="0.2"/>
    <row r="44" customFormat="1" x14ac:dyDescent="0.2"/>
    <row r="45" customFormat="1" x14ac:dyDescent="0.2"/>
    <row r="46" customFormat="1" x14ac:dyDescent="0.2"/>
    <row r="47" customFormat="1" x14ac:dyDescent="0.2"/>
    <row r="48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</sheetData>
  <mergeCells count="10">
    <mergeCell ref="A6:H7"/>
    <mergeCell ref="B4:C4"/>
    <mergeCell ref="E4:H4"/>
    <mergeCell ref="B1:H1"/>
    <mergeCell ref="B2:C2"/>
    <mergeCell ref="E2:H2"/>
    <mergeCell ref="B3:C3"/>
    <mergeCell ref="E3:H3"/>
    <mergeCell ref="E5:H5"/>
    <mergeCell ref="B5:C5"/>
  </mergeCells>
  <phoneticPr fontId="0" type="noConversion"/>
  <printOptions horizontalCentered="1"/>
  <pageMargins left="0.39370078740157483" right="0.39370078740157483" top="0.39370078740157483" bottom="0.39370078740157483" header="0.51181102362204722" footer="0.51181102362204722"/>
  <pageSetup paperSize="9" orientation="landscape" r:id="rId1"/>
  <headerFooter alignWithMargins="0">
    <oddFooter>&amp;C_x000D_&amp;1#&amp;"Calibri"&amp;6&amp;K626469 Public</oddFooter>
  </headerFooter>
  <drawing r:id="rId2"/>
  <legacyDrawing r:id="rId3"/>
  <controls>
    <mc:AlternateContent xmlns:mc="http://schemas.openxmlformats.org/markup-compatibility/2006">
      <mc:Choice Requires="x14">
        <control shapeId="41987" r:id="rId4" name="Mise_en_Pages">
          <controlPr defaultSize="0" print="0" autoLine="0" autoPict="0" r:id="rId5">
            <anchor>
              <from>
                <xdr:col>9</xdr:col>
                <xdr:colOff>419100</xdr:colOff>
                <xdr:row>1</xdr:row>
                <xdr:rowOff>0</xdr:rowOff>
              </from>
              <to>
                <xdr:col>11</xdr:col>
                <xdr:colOff>666750</xdr:colOff>
                <xdr:row>2</xdr:row>
                <xdr:rowOff>161925</xdr:rowOff>
              </to>
            </anchor>
          </controlPr>
        </control>
      </mc:Choice>
      <mc:Fallback>
        <control shapeId="41987" r:id="rId4" name="Mise_en_Pages"/>
      </mc:Fallback>
    </mc:AlternateContent>
    <mc:AlternateContent xmlns:mc="http://schemas.openxmlformats.org/markup-compatibility/2006">
      <mc:Choice Requires="x14">
        <control shapeId="41988" r:id="rId6" name="impression">
          <controlPr defaultSize="0" print="0" autoLine="0" autoPict="0" r:id="rId7">
            <anchor>
              <from>
                <xdr:col>9</xdr:col>
                <xdr:colOff>419100</xdr:colOff>
                <xdr:row>3</xdr:row>
                <xdr:rowOff>161925</xdr:rowOff>
              </from>
              <to>
                <xdr:col>11</xdr:col>
                <xdr:colOff>666750</xdr:colOff>
                <xdr:row>5</xdr:row>
                <xdr:rowOff>133350</xdr:rowOff>
              </to>
            </anchor>
          </controlPr>
        </control>
      </mc:Choice>
      <mc:Fallback>
        <control shapeId="41988" r:id="rId6" name="impression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8">
    <tabColor theme="9" tint="0.59999389629810485"/>
  </sheetPr>
  <dimension ref="A1:J350"/>
  <sheetViews>
    <sheetView zoomScaleNormal="100" zoomScaleSheetLayoutView="100" workbookViewId="0">
      <selection activeCell="A9" sqref="A9:G9"/>
    </sheetView>
  </sheetViews>
  <sheetFormatPr baseColWidth="10" defaultColWidth="11.42578125" defaultRowHeight="12.75" x14ac:dyDescent="0.2"/>
  <cols>
    <col min="1" max="1" width="11.42578125" style="1" bestFit="1" customWidth="1"/>
    <col min="2" max="2" width="19.28515625" style="1" customWidth="1"/>
    <col min="3" max="3" width="24.85546875" style="2" customWidth="1"/>
    <col min="4" max="4" width="21" style="1" customWidth="1"/>
    <col min="5" max="5" width="10.85546875" style="2" customWidth="1"/>
    <col min="6" max="6" width="7.7109375" style="1" customWidth="1"/>
    <col min="7" max="8" width="12.5703125" bestFit="1" customWidth="1"/>
    <col min="9" max="9" width="3.7109375" customWidth="1"/>
  </cols>
  <sheetData>
    <row r="1" spans="1:10" ht="18.75" customHeight="1" x14ac:dyDescent="0.25">
      <c r="A1" s="4" t="s">
        <v>2</v>
      </c>
      <c r="B1" s="190" t="str">
        <f>'Scratch route'!B1</f>
        <v>Challenge BPCE</v>
      </c>
      <c r="C1" s="190"/>
      <c r="D1" s="191"/>
      <c r="E1" s="191"/>
      <c r="F1" s="191"/>
      <c r="G1" s="192"/>
      <c r="H1" s="193"/>
    </row>
    <row r="2" spans="1:10" ht="15.75" customHeight="1" x14ac:dyDescent="0.25">
      <c r="A2" s="3" t="s">
        <v>3</v>
      </c>
      <c r="B2" s="198" t="str">
        <f>'Scratch route'!B2</f>
        <v>12 &amp; 13 Octobre 2024</v>
      </c>
      <c r="C2" s="198"/>
      <c r="D2" s="90" t="s">
        <v>4</v>
      </c>
      <c r="E2" s="194">
        <f>'Scratch route'!E2</f>
        <v>0</v>
      </c>
      <c r="F2" s="194"/>
      <c r="G2" s="195"/>
      <c r="H2" s="196"/>
    </row>
    <row r="3" spans="1:10" ht="15.75" customHeight="1" x14ac:dyDescent="0.25">
      <c r="A3" s="3" t="s">
        <v>0</v>
      </c>
      <c r="B3" s="198"/>
      <c r="C3" s="198"/>
      <c r="D3" s="90" t="s">
        <v>5</v>
      </c>
      <c r="E3" s="197">
        <f>G9</f>
        <v>9.2130555555555549E-2</v>
      </c>
      <c r="F3" s="197"/>
      <c r="G3" s="195"/>
      <c r="H3" s="196"/>
    </row>
    <row r="4" spans="1:10" ht="15.75" customHeight="1" x14ac:dyDescent="0.25">
      <c r="A4" s="3" t="s">
        <v>1</v>
      </c>
      <c r="B4" s="194" t="s">
        <v>22</v>
      </c>
      <c r="C4" s="194"/>
      <c r="D4" s="90" t="s">
        <v>6</v>
      </c>
      <c r="E4" s="199">
        <f>IF(AND(NOT(E2=""),NOT(E3="")),E2/(HOUR(E3)+(MINUTE(E3)/60)+(SECOND(E3)/3600)),"")</f>
        <v>0</v>
      </c>
      <c r="F4" s="199"/>
      <c r="G4" s="195"/>
      <c r="H4" s="196"/>
    </row>
    <row r="5" spans="1:10" ht="15.75" customHeight="1" x14ac:dyDescent="0.25">
      <c r="A5" s="3" t="s">
        <v>10</v>
      </c>
      <c r="B5" s="194">
        <v>5</v>
      </c>
      <c r="C5" s="194"/>
      <c r="D5" s="90" t="s">
        <v>17</v>
      </c>
      <c r="E5" s="194">
        <v>5</v>
      </c>
      <c r="F5" s="194"/>
      <c r="G5" s="194"/>
      <c r="H5" s="227"/>
    </row>
    <row r="6" spans="1:10" ht="12.75" customHeight="1" x14ac:dyDescent="0.2">
      <c r="A6" s="209" t="s">
        <v>127</v>
      </c>
      <c r="B6" s="210"/>
      <c r="C6" s="210"/>
      <c r="D6" s="210"/>
      <c r="E6" s="210"/>
      <c r="F6" s="210"/>
      <c r="G6" s="210"/>
      <c r="H6" s="211"/>
    </row>
    <row r="7" spans="1:10" ht="13.5" customHeight="1" x14ac:dyDescent="0.2">
      <c r="A7" s="209"/>
      <c r="B7" s="210"/>
      <c r="C7" s="210"/>
      <c r="D7" s="210"/>
      <c r="E7" s="210"/>
      <c r="F7" s="210"/>
      <c r="G7" s="210"/>
      <c r="H7" s="211"/>
    </row>
    <row r="8" spans="1:10" ht="15.75" x14ac:dyDescent="0.25">
      <c r="A8" s="14" t="s">
        <v>8</v>
      </c>
      <c r="B8" s="90" t="s">
        <v>9</v>
      </c>
      <c r="C8" s="90" t="s">
        <v>14</v>
      </c>
      <c r="D8" s="90" t="s">
        <v>12</v>
      </c>
      <c r="E8" s="5"/>
      <c r="F8" s="90" t="s">
        <v>7</v>
      </c>
      <c r="G8" s="68" t="s">
        <v>5</v>
      </c>
      <c r="H8" s="69"/>
    </row>
    <row r="9" spans="1:10" x14ac:dyDescent="0.2">
      <c r="A9" s="306">
        <v>1</v>
      </c>
      <c r="B9" s="294">
        <v>18</v>
      </c>
      <c r="C9" s="304" t="str">
        <f>IF(B9&lt;&gt;"",VLOOKUP(B9,Liste_engagés!$B$7:$F$200,2,FALSE)," ")</f>
        <v>LEJEUNE  Hugo</v>
      </c>
      <c r="D9" s="305" t="str">
        <f>IF(B9&lt;&gt;"",VLOOKUP(B9,Liste_engagés!$B$7:$F$200,3,FALSE)," ")</f>
        <v>CE PAL</v>
      </c>
      <c r="E9" s="294"/>
      <c r="F9" s="294" t="str">
        <f>IF(B9&lt;&gt;"",VLOOKUP(B9,Liste_engagés!$B$7:$F$200,5,FALSE)," ")</f>
        <v>SH</v>
      </c>
      <c r="G9" s="311">
        <f>IF(B9&lt;&gt;"",VLOOKUP(B9,'Scratch route'!$B$12:$H$200,6,FALSE),"")</f>
        <v>9.2130555555555549E-2</v>
      </c>
      <c r="H9" s="61"/>
      <c r="J9" s="1"/>
    </row>
    <row r="10" spans="1:10" x14ac:dyDescent="0.2">
      <c r="A10" s="60">
        <v>2</v>
      </c>
      <c r="B10" s="39">
        <v>25</v>
      </c>
      <c r="C10" s="37" t="str">
        <f>IF(B10&lt;&gt;"",VLOOKUP(B10,Liste_engagés!$B$7:$F$200,2,FALSE)," ")</f>
        <v>ROUCHUT VINCENT</v>
      </c>
      <c r="D10" s="54" t="str">
        <f>IF(B10&lt;&gt;"",VLOOKUP(B10,Liste_engagés!$B$7:$F$200,3,FALSE)," ")</f>
        <v>CE PAL</v>
      </c>
      <c r="E10" s="39"/>
      <c r="F10" s="39" t="str">
        <f>IF(B10&lt;&gt;"",VLOOKUP(B10,Liste_engagés!$B$7:$F$200,5,FALSE)," ")</f>
        <v>SH</v>
      </c>
      <c r="G10" s="98">
        <f>IF(B10&lt;&gt;"",VLOOKUP(B10,'Scratch route'!$B$12:$H$200,6,FALSE),"")</f>
        <v>9.5597256944444445E-2</v>
      </c>
      <c r="H10" s="61"/>
    </row>
    <row r="11" spans="1:10" x14ac:dyDescent="0.2">
      <c r="A11" s="60">
        <v>3</v>
      </c>
      <c r="B11" s="39">
        <v>22</v>
      </c>
      <c r="C11" s="37" t="str">
        <f>IF(B11&lt;&gt;"",VLOOKUP(B11,Liste_engagés!$B$7:$F$200,2,FALSE)," ")</f>
        <v>NEBOUY GUILLAUME</v>
      </c>
      <c r="D11" s="54" t="str">
        <f>IF(B11&lt;&gt;"",VLOOKUP(B11,Liste_engagés!$B$7:$F$200,3,FALSE)," ")</f>
        <v>CE LDA</v>
      </c>
      <c r="E11" s="39"/>
      <c r="F11" s="39" t="str">
        <f>IF(B11&lt;&gt;"",VLOOKUP(B11,Liste_engagés!$B$7:$F$200,5,FALSE)," ")</f>
        <v>SH</v>
      </c>
      <c r="G11" s="98">
        <f>IF(B11&lt;&gt;"",VLOOKUP(B11,'Scratch route'!$B$12:$H$200,6,FALSE),"")</f>
        <v>0.10618592592592592</v>
      </c>
      <c r="H11" s="61"/>
    </row>
    <row r="12" spans="1:10" x14ac:dyDescent="0.2">
      <c r="A12" s="60">
        <v>4</v>
      </c>
      <c r="B12" s="39">
        <v>6</v>
      </c>
      <c r="C12" s="37" t="str">
        <f>IF(B12&lt;&gt;"",VLOOKUP(B12,Liste_engagés!$B$7:$F$200,2,FALSE)," ")</f>
        <v>PARIS Charles</v>
      </c>
      <c r="D12" s="54" t="str">
        <f>IF(B12&lt;&gt;"",VLOOKUP(B12,Liste_engagés!$B$7:$F$200,3,FALSE)," ")</f>
        <v>CE  BPL</v>
      </c>
      <c r="E12" s="39"/>
      <c r="F12" s="39" t="str">
        <f>IF(B12&lt;&gt;"",VLOOKUP(B12,Liste_engagés!$B$7:$F$200,5,FALSE)," ")</f>
        <v>SH</v>
      </c>
      <c r="G12" s="98">
        <f>IF(B12&lt;&gt;"",VLOOKUP(B12,'Scratch route'!$B$12:$H$200,6,FALSE),"")</f>
        <v>0.11264608796296295</v>
      </c>
      <c r="H12" s="61"/>
    </row>
    <row r="13" spans="1:10" ht="13.5" thickBot="1" x14ac:dyDescent="0.25">
      <c r="A13" s="136" t="s">
        <v>112</v>
      </c>
      <c r="B13" s="64">
        <v>26</v>
      </c>
      <c r="C13" s="62" t="str">
        <f>IF(B13&lt;&gt;"",VLOOKUP(B13,Liste_engagés!$B$7:$F$200,2,FALSE)," ")</f>
        <v>LAVAL ANAEL</v>
      </c>
      <c r="D13" s="63" t="str">
        <f>IF(B13&lt;&gt;"",VLOOKUP(B13,Liste_engagés!$B$7:$F$200,3,FALSE)," ")</f>
        <v>CE APC</v>
      </c>
      <c r="E13" s="64"/>
      <c r="F13" s="64" t="str">
        <f>IF(B13&lt;&gt;"",VLOOKUP(B13,Liste_engagés!$B$7:$F$200,5,FALSE)," ")</f>
        <v>SH</v>
      </c>
      <c r="G13" s="99">
        <f>IF(B13&lt;&gt;"",VLOOKUP(B13,'Scratch route'!$B$12:$H$200,6,FALSE),"")</f>
        <v>0</v>
      </c>
      <c r="H13" s="67"/>
    </row>
    <row r="14" spans="1:10" x14ac:dyDescent="0.2">
      <c r="A14"/>
      <c r="B14"/>
      <c r="C14"/>
      <c r="D14"/>
      <c r="E14"/>
      <c r="F14"/>
    </row>
    <row r="15" spans="1:10" x14ac:dyDescent="0.2">
      <c r="A15"/>
      <c r="B15"/>
      <c r="C15"/>
      <c r="D15"/>
      <c r="E15"/>
      <c r="F15"/>
    </row>
    <row r="16" spans="1:10" x14ac:dyDescent="0.2">
      <c r="A16"/>
      <c r="B16"/>
      <c r="C16"/>
      <c r="D16"/>
      <c r="E16"/>
      <c r="F16"/>
    </row>
    <row r="17" customFormat="1" x14ac:dyDescent="0.2"/>
    <row r="18" customFormat="1" x14ac:dyDescent="0.2"/>
    <row r="19" customFormat="1" x14ac:dyDescent="0.2"/>
    <row r="20" customFormat="1" x14ac:dyDescent="0.2"/>
    <row r="21" customFormat="1" x14ac:dyDescent="0.2"/>
    <row r="22" customFormat="1" x14ac:dyDescent="0.2"/>
    <row r="23" customFormat="1" x14ac:dyDescent="0.2"/>
    <row r="24" customFormat="1" x14ac:dyDescent="0.2"/>
    <row r="25" customFormat="1" x14ac:dyDescent="0.2"/>
    <row r="26" customFormat="1" x14ac:dyDescent="0.2"/>
    <row r="27" customFormat="1" x14ac:dyDescent="0.2"/>
    <row r="28" customFormat="1" x14ac:dyDescent="0.2"/>
    <row r="29" customFormat="1" x14ac:dyDescent="0.2"/>
    <row r="30" customFormat="1" x14ac:dyDescent="0.2"/>
    <row r="31" customFormat="1" x14ac:dyDescent="0.2"/>
    <row r="32" customFormat="1" x14ac:dyDescent="0.2"/>
    <row r="33" customFormat="1" x14ac:dyDescent="0.2"/>
    <row r="34" customFormat="1" x14ac:dyDescent="0.2"/>
    <row r="35" customFormat="1" x14ac:dyDescent="0.2"/>
    <row r="36" customFormat="1" x14ac:dyDescent="0.2"/>
    <row r="37" customFormat="1" x14ac:dyDescent="0.2"/>
    <row r="38" customFormat="1" x14ac:dyDescent="0.2"/>
    <row r="39" customFormat="1" x14ac:dyDescent="0.2"/>
    <row r="40" customFormat="1" x14ac:dyDescent="0.2"/>
    <row r="41" customFormat="1" x14ac:dyDescent="0.2"/>
    <row r="42" customFormat="1" x14ac:dyDescent="0.2"/>
    <row r="43" customFormat="1" x14ac:dyDescent="0.2"/>
    <row r="44" customFormat="1" x14ac:dyDescent="0.2"/>
    <row r="45" customFormat="1" x14ac:dyDescent="0.2"/>
    <row r="46" customFormat="1" x14ac:dyDescent="0.2"/>
    <row r="47" customFormat="1" x14ac:dyDescent="0.2"/>
    <row r="48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</sheetData>
  <mergeCells count="10">
    <mergeCell ref="B5:C5"/>
    <mergeCell ref="E5:H5"/>
    <mergeCell ref="A6:H7"/>
    <mergeCell ref="B1:H1"/>
    <mergeCell ref="B2:C2"/>
    <mergeCell ref="E2:H2"/>
    <mergeCell ref="B3:C3"/>
    <mergeCell ref="E3:H3"/>
    <mergeCell ref="B4:C4"/>
    <mergeCell ref="E4:H4"/>
  </mergeCells>
  <printOptions horizontalCentered="1"/>
  <pageMargins left="0.39370078740157483" right="0.39370078740157483" top="0.39370078740157483" bottom="0.39370078740157483" header="0.51181102362204722" footer="0.51181102362204722"/>
  <pageSetup paperSize="9" orientation="landscape" r:id="rId1"/>
  <headerFooter alignWithMargins="0">
    <oddFooter>&amp;C_x000D_&amp;1#&amp;"Calibri"&amp;6&amp;K626469 Public</oddFooter>
  </headerFooter>
  <drawing r:id="rId2"/>
  <legacyDrawing r:id="rId3"/>
  <controls>
    <mc:AlternateContent xmlns:mc="http://schemas.openxmlformats.org/markup-compatibility/2006">
      <mc:Choice Requires="x14">
        <control shapeId="50182" r:id="rId4" name="impression">
          <controlPr defaultSize="0" print="0" autoLine="0" autoPict="0" r:id="rId5">
            <anchor>
              <from>
                <xdr:col>10</xdr:col>
                <xdr:colOff>0</xdr:colOff>
                <xdr:row>3</xdr:row>
                <xdr:rowOff>161925</xdr:rowOff>
              </from>
              <to>
                <xdr:col>12</xdr:col>
                <xdr:colOff>276225</xdr:colOff>
                <xdr:row>5</xdr:row>
                <xdr:rowOff>123825</xdr:rowOff>
              </to>
            </anchor>
          </controlPr>
        </control>
      </mc:Choice>
      <mc:Fallback>
        <control shapeId="50182" r:id="rId4" name="impression"/>
      </mc:Fallback>
    </mc:AlternateContent>
    <mc:AlternateContent xmlns:mc="http://schemas.openxmlformats.org/markup-compatibility/2006">
      <mc:Choice Requires="x14">
        <control shapeId="50181" r:id="rId6" name="Mise_en_Pages">
          <controlPr defaultSize="0" print="0" autoLine="0" autoPict="0" r:id="rId7">
            <anchor>
              <from>
                <xdr:col>10</xdr:col>
                <xdr:colOff>0</xdr:colOff>
                <xdr:row>1</xdr:row>
                <xdr:rowOff>0</xdr:rowOff>
              </from>
              <to>
                <xdr:col>12</xdr:col>
                <xdr:colOff>276225</xdr:colOff>
                <xdr:row>2</xdr:row>
                <xdr:rowOff>171450</xdr:rowOff>
              </to>
            </anchor>
          </controlPr>
        </control>
      </mc:Choice>
      <mc:Fallback>
        <control shapeId="50181" r:id="rId6" name="Mise_en_Pages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21">
    <tabColor theme="9" tint="0.59999389629810485"/>
  </sheetPr>
  <dimension ref="A1:J350"/>
  <sheetViews>
    <sheetView zoomScale="80" zoomScaleNormal="80" zoomScaleSheetLayoutView="100" workbookViewId="0">
      <selection activeCell="A9" sqref="A9:G9"/>
    </sheetView>
  </sheetViews>
  <sheetFormatPr baseColWidth="10" defaultColWidth="11.42578125" defaultRowHeight="12.75" x14ac:dyDescent="0.2"/>
  <cols>
    <col min="1" max="1" width="12.7109375" style="1" customWidth="1"/>
    <col min="2" max="2" width="19.28515625" style="1" customWidth="1"/>
    <col min="3" max="3" width="24.85546875" style="2" customWidth="1"/>
    <col min="4" max="4" width="23" style="1" bestFit="1" customWidth="1"/>
    <col min="5" max="5" width="9.28515625" style="1" bestFit="1" customWidth="1"/>
    <col min="6" max="6" width="6.42578125" style="1" bestFit="1" customWidth="1"/>
    <col min="7" max="7" width="15.7109375" customWidth="1"/>
    <col min="8" max="8" width="16.42578125" customWidth="1"/>
    <col min="9" max="9" width="3.7109375" customWidth="1"/>
  </cols>
  <sheetData>
    <row r="1" spans="1:10" ht="18.75" customHeight="1" x14ac:dyDescent="0.25">
      <c r="A1" s="4" t="s">
        <v>2</v>
      </c>
      <c r="B1" s="190" t="str">
        <f>'Scratch route'!B1</f>
        <v>Challenge BPCE</v>
      </c>
      <c r="C1" s="190"/>
      <c r="D1" s="191"/>
      <c r="E1" s="191"/>
      <c r="F1" s="191"/>
      <c r="G1" s="192"/>
      <c r="H1" s="193"/>
    </row>
    <row r="2" spans="1:10" ht="15.75" customHeight="1" x14ac:dyDescent="0.25">
      <c r="A2" s="3" t="s">
        <v>3</v>
      </c>
      <c r="B2" s="198" t="str">
        <f>'Scratch route'!B2</f>
        <v>12 &amp; 13 Octobre 2024</v>
      </c>
      <c r="C2" s="198"/>
      <c r="D2" s="90" t="s">
        <v>4</v>
      </c>
      <c r="E2" s="194">
        <f>'Scratch route'!E2</f>
        <v>0</v>
      </c>
      <c r="F2" s="194"/>
      <c r="G2" s="195"/>
      <c r="H2" s="196"/>
    </row>
    <row r="3" spans="1:10" ht="15.75" customHeight="1" x14ac:dyDescent="0.25">
      <c r="A3" s="3" t="s">
        <v>0</v>
      </c>
      <c r="B3" s="198"/>
      <c r="C3" s="198"/>
      <c r="D3" s="90" t="s">
        <v>5</v>
      </c>
      <c r="E3" s="197">
        <f>G9</f>
        <v>8.3239756944444451E-2</v>
      </c>
      <c r="F3" s="197"/>
      <c r="G3" s="195"/>
      <c r="H3" s="196"/>
    </row>
    <row r="4" spans="1:10" ht="15.75" customHeight="1" x14ac:dyDescent="0.25">
      <c r="A4" s="3" t="s">
        <v>1</v>
      </c>
      <c r="B4" s="194" t="s">
        <v>23</v>
      </c>
      <c r="C4" s="194"/>
      <c r="D4" s="90" t="s">
        <v>6</v>
      </c>
      <c r="E4" s="199">
        <f>IF(AND(NOT(E2=""),NOT(E3="")),E2/(HOUR(E3)+(MINUTE(E3)/60)+(SECOND(E3)/3600)),"")</f>
        <v>0</v>
      </c>
      <c r="F4" s="199"/>
      <c r="G4" s="195"/>
      <c r="H4" s="196"/>
    </row>
    <row r="5" spans="1:10" ht="15.75" customHeight="1" x14ac:dyDescent="0.25">
      <c r="A5" s="3" t="s">
        <v>10</v>
      </c>
      <c r="B5" s="194">
        <v>9</v>
      </c>
      <c r="C5" s="194"/>
      <c r="D5" s="90" t="s">
        <v>17</v>
      </c>
      <c r="E5" s="194">
        <v>9</v>
      </c>
      <c r="F5" s="194"/>
      <c r="G5" s="194"/>
      <c r="H5" s="227"/>
    </row>
    <row r="6" spans="1:10" ht="12.75" customHeight="1" x14ac:dyDescent="0.2">
      <c r="A6" s="209" t="s">
        <v>96</v>
      </c>
      <c r="B6" s="210"/>
      <c r="C6" s="210"/>
      <c r="D6" s="210"/>
      <c r="E6" s="210"/>
      <c r="F6" s="210"/>
      <c r="G6" s="210"/>
      <c r="H6" s="211"/>
    </row>
    <row r="7" spans="1:10" ht="13.5" customHeight="1" x14ac:dyDescent="0.2">
      <c r="A7" s="209"/>
      <c r="B7" s="210"/>
      <c r="C7" s="210"/>
      <c r="D7" s="210"/>
      <c r="E7" s="210"/>
      <c r="F7" s="210"/>
      <c r="G7" s="210"/>
      <c r="H7" s="211"/>
    </row>
    <row r="8" spans="1:10" ht="15.75" x14ac:dyDescent="0.25">
      <c r="A8" s="14" t="s">
        <v>8</v>
      </c>
      <c r="B8" s="90" t="s">
        <v>9</v>
      </c>
      <c r="C8" s="90" t="s">
        <v>14</v>
      </c>
      <c r="D8" s="90" t="s">
        <v>12</v>
      </c>
      <c r="E8" s="5" t="s">
        <v>16</v>
      </c>
      <c r="F8" s="90" t="s">
        <v>7</v>
      </c>
      <c r="G8" s="68" t="s">
        <v>5</v>
      </c>
      <c r="H8" s="69"/>
    </row>
    <row r="9" spans="1:10" x14ac:dyDescent="0.2">
      <c r="A9" s="306">
        <v>1</v>
      </c>
      <c r="B9" s="294">
        <v>3</v>
      </c>
      <c r="C9" s="304" t="str">
        <f>IF(B9&lt;&gt;"",VLOOKUP(B9,Liste_engagés!$B$7:$F$200,2,FALSE)," ")</f>
        <v>CALMELET Thibaut</v>
      </c>
      <c r="D9" s="305" t="str">
        <f>IF(B9&lt;&gt;"",VLOOKUP(B9,Liste_engagés!$B$7:$F$200,3,FALSE)," ")</f>
        <v>BP AURA</v>
      </c>
      <c r="E9" s="294">
        <f>IF(B9&lt;&gt;"",VLOOKUP(B9,Liste_engagés!$B$7:$F$200,4,FALSE)," ")</f>
        <v>0</v>
      </c>
      <c r="F9" s="294" t="str">
        <f>IF(B9&lt;&gt;"",VLOOKUP(B9,Liste_engagés!$B$7:$F$200,5,FALSE)," ")</f>
        <v>VH</v>
      </c>
      <c r="G9" s="311">
        <f>IF(B9&lt;&gt;"",VLOOKUP(B9,'Scratch route'!$B$12:$H$200,6,FALSE),"")</f>
        <v>8.3239756944444451E-2</v>
      </c>
      <c r="H9" s="61"/>
      <c r="J9" s="1"/>
    </row>
    <row r="10" spans="1:10" x14ac:dyDescent="0.2">
      <c r="A10" s="60">
        <v>2</v>
      </c>
      <c r="B10" s="39">
        <v>30</v>
      </c>
      <c r="C10" s="37" t="str">
        <f>IF(B10&lt;&gt;"",VLOOKUP(B10,Liste_engagés!$B$7:$F$200,2,FALSE)," ")</f>
        <v>GEMELINE  Matthieu</v>
      </c>
      <c r="D10" s="54" t="str">
        <f>IF(B10&lt;&gt;"",VLOOKUP(B10,Liste_engagés!$B$7:$F$200,3,FALSE)," ")</f>
        <v>CE HDF</v>
      </c>
      <c r="E10" s="39">
        <f>IF(B10&lt;&gt;"",VLOOKUP(B10,Liste_engagés!$B$7:$F$200,4,FALSE)," ")</f>
        <v>0</v>
      </c>
      <c r="F10" s="39" t="str">
        <f>IF(B10&lt;&gt;"",VLOOKUP(B10,Liste_engagés!$B$7:$F$200,5,FALSE)," ")</f>
        <v>VH</v>
      </c>
      <c r="G10" s="98">
        <f>IF(B10&lt;&gt;"",VLOOKUP(B10,'Scratch route'!$B$12:$H$200,6,FALSE),"")</f>
        <v>8.3640127314814808E-2</v>
      </c>
      <c r="H10" s="61"/>
    </row>
    <row r="11" spans="1:10" x14ac:dyDescent="0.2">
      <c r="A11" s="60">
        <v>3</v>
      </c>
      <c r="B11" s="39">
        <v>8</v>
      </c>
      <c r="C11" s="37" t="str">
        <f>IF(B11&lt;&gt;"",VLOOKUP(B11,Liste_engagés!$B$7:$F$200,2,FALSE)," ")</f>
        <v>FONTANA Paul</v>
      </c>
      <c r="D11" s="54" t="str">
        <f>IF(B11&lt;&gt;"",VLOOKUP(B11,Liste_engagés!$B$7:$F$200,3,FALSE)," ")</f>
        <v>BP AURA</v>
      </c>
      <c r="E11" s="39">
        <f>IF(B11&lt;&gt;"",VLOOKUP(B11,Liste_engagés!$B$7:$F$200,4,FALSE)," ")</f>
        <v>0</v>
      </c>
      <c r="F11" s="39" t="str">
        <f>IF(B11&lt;&gt;"",VLOOKUP(B11,Liste_engagés!$B$7:$F$200,5,FALSE)," ")</f>
        <v>VH</v>
      </c>
      <c r="G11" s="98">
        <f>IF(B11&lt;&gt;"",VLOOKUP(B11,'Scratch route'!$B$12:$H$200,6,FALSE),"")</f>
        <v>8.3684699074074068E-2</v>
      </c>
      <c r="H11" s="61"/>
    </row>
    <row r="12" spans="1:10" x14ac:dyDescent="0.2">
      <c r="A12" s="60">
        <v>4</v>
      </c>
      <c r="B12" s="39">
        <v>16</v>
      </c>
      <c r="C12" s="37" t="str">
        <f>IF(B12&lt;&gt;"",VLOOKUP(B12,Liste_engagés!$B$7:$F$200,2,FALSE)," ")</f>
        <v>SOUSA  Bruno</v>
      </c>
      <c r="D12" s="54" t="str">
        <f>IF(B12&lt;&gt;"",VLOOKUP(B12,Liste_engagés!$B$7:$F$200,3,FALSE)," ")</f>
        <v>CE HDF</v>
      </c>
      <c r="E12" s="39">
        <f>IF(B12&lt;&gt;"",VLOOKUP(B12,Liste_engagés!$B$7:$F$200,4,FALSE)," ")</f>
        <v>0</v>
      </c>
      <c r="F12" s="39" t="str">
        <f>IF(B12&lt;&gt;"",VLOOKUP(B12,Liste_engagés!$B$7:$F$200,5,FALSE)," ")</f>
        <v>VH</v>
      </c>
      <c r="G12" s="98">
        <f>IF(B12&lt;&gt;"",VLOOKUP(B12,'Scratch route'!$B$12:$H$200,6,FALSE),"")</f>
        <v>8.3752719907407402E-2</v>
      </c>
      <c r="H12" s="61"/>
    </row>
    <row r="13" spans="1:10" x14ac:dyDescent="0.2">
      <c r="A13" s="60">
        <v>5</v>
      </c>
      <c r="B13" s="39">
        <v>1</v>
      </c>
      <c r="C13" s="37" t="str">
        <f>IF(B13&lt;&gt;"",VLOOKUP(B13,Liste_engagés!$B$7:$F$200,2,FALSE)," ")</f>
        <v>CHEVREUIL Mathieu</v>
      </c>
      <c r="D13" s="54" t="str">
        <f>IF(B13&lt;&gt;"",VLOOKUP(B13,Liste_engagés!$B$7:$F$200,3,FALSE)," ")</f>
        <v>CELR</v>
      </c>
      <c r="E13" s="39">
        <f>IF(B13&lt;&gt;"",VLOOKUP(B13,Liste_engagés!$B$7:$F$200,4,FALSE)," ")</f>
        <v>0</v>
      </c>
      <c r="F13" s="39" t="str">
        <f>IF(B13&lt;&gt;"",VLOOKUP(B13,Liste_engagés!$B$7:$F$200,5,FALSE)," ")</f>
        <v>VH</v>
      </c>
      <c r="G13" s="98">
        <f>IF(B13&lt;&gt;"",VLOOKUP(B13,'Scratch route'!$B$12:$H$200,6,FALSE),"")</f>
        <v>8.5084583333333338E-2</v>
      </c>
      <c r="H13" s="61"/>
    </row>
    <row r="14" spans="1:10" x14ac:dyDescent="0.2">
      <c r="A14" s="60">
        <v>6</v>
      </c>
      <c r="B14" s="39">
        <v>9</v>
      </c>
      <c r="C14" s="37" t="str">
        <f>IF(B14&lt;&gt;"",VLOOKUP(B14,Liste_engagés!$B$7:$F$200,2,FALSE)," ")</f>
        <v>VOISIN ERIC</v>
      </c>
      <c r="D14" s="54" t="str">
        <f>IF(B14&lt;&gt;"",VLOOKUP(B14,Liste_engagés!$B$7:$F$200,3,FALSE)," ")</f>
        <v>CE IDF</v>
      </c>
      <c r="E14" s="39">
        <f>IF(B14&lt;&gt;"",VLOOKUP(B14,Liste_engagés!$B$7:$F$200,4,FALSE)," ")</f>
        <v>0</v>
      </c>
      <c r="F14" s="39" t="str">
        <f>IF(B14&lt;&gt;"",VLOOKUP(B14,Liste_engagés!$B$7:$F$200,5,FALSE)," ")</f>
        <v>VH</v>
      </c>
      <c r="G14" s="98">
        <f>IF(B14&lt;&gt;"",VLOOKUP(B14,'Scratch route'!$B$12:$H$200,6,FALSE),"")</f>
        <v>8.7165648148148145E-2</v>
      </c>
      <c r="H14" s="61"/>
    </row>
    <row r="15" spans="1:10" x14ac:dyDescent="0.2">
      <c r="A15" s="60">
        <v>7</v>
      </c>
      <c r="B15" s="39">
        <v>20</v>
      </c>
      <c r="C15" s="37" t="str">
        <f>IF(B15&lt;&gt;"",VLOOKUP(B15,Liste_engagés!$B$7:$F$200,2,FALSE)," ")</f>
        <v>RIGAUT Arnaud</v>
      </c>
      <c r="D15" s="54" t="str">
        <f>IF(B15&lt;&gt;"",VLOOKUP(B15,Liste_engagés!$B$7:$F$200,3,FALSE)," ")</f>
        <v>CE HDF</v>
      </c>
      <c r="E15" s="39">
        <f>IF(B15&lt;&gt;"",VLOOKUP(B15,Liste_engagés!$B$7:$F$200,4,FALSE)," ")</f>
        <v>0</v>
      </c>
      <c r="F15" s="39" t="str">
        <f>IF(B15&lt;&gt;"",VLOOKUP(B15,Liste_engagés!$B$7:$F$200,5,FALSE)," ")</f>
        <v>VH</v>
      </c>
      <c r="G15" s="98">
        <f>IF(B15&lt;&gt;"",VLOOKUP(B15,'Scratch route'!$B$12:$H$200,6,FALSE),"")</f>
        <v>8.7267164351851848E-2</v>
      </c>
      <c r="H15" s="61"/>
    </row>
    <row r="16" spans="1:10" x14ac:dyDescent="0.2">
      <c r="A16" s="60">
        <v>8</v>
      </c>
      <c r="B16" s="39">
        <v>14</v>
      </c>
      <c r="C16" s="37" t="str">
        <f>IF(B16&lt;&gt;"",VLOOKUP(B16,Liste_engagés!$B$7:$F$200,2,FALSE)," ")</f>
        <v>BAILLEUL Anthony</v>
      </c>
      <c r="D16" s="54" t="str">
        <f>IF(B16&lt;&gt;"",VLOOKUP(B16,Liste_engagés!$B$7:$F$200,3,FALSE)," ")</f>
        <v>CE HDF</v>
      </c>
      <c r="E16" s="39">
        <f>IF(B16&lt;&gt;"",VLOOKUP(B16,Liste_engagés!$B$7:$F$200,4,FALSE)," ")</f>
        <v>0</v>
      </c>
      <c r="F16" s="39" t="str">
        <f>IF(B16&lt;&gt;"",VLOOKUP(B16,Liste_engagés!$B$7:$F$200,5,FALSE)," ")</f>
        <v>VH</v>
      </c>
      <c r="G16" s="98">
        <f>IF(B16&lt;&gt;"",VLOOKUP(B16,'Scratch route'!$B$12:$H$200,6,FALSE),"")</f>
        <v>9.0604756944444434E-2</v>
      </c>
      <c r="H16" s="61"/>
    </row>
    <row r="17" spans="1:8" ht="13.5" thickBot="1" x14ac:dyDescent="0.25">
      <c r="A17" s="66">
        <v>9</v>
      </c>
      <c r="B17" s="64">
        <v>15</v>
      </c>
      <c r="C17" s="62" t="str">
        <f>IF(B17&lt;&gt;"",VLOOKUP(B17,Liste_engagés!$B$7:$F$200,2,FALSE)," ")</f>
        <v>DERRIER Damien</v>
      </c>
      <c r="D17" s="63" t="str">
        <f>IF(B17&lt;&gt;"",VLOOKUP(B17,Liste_engagés!$B$7:$F$200,3,FALSE)," ")</f>
        <v>BPCE SA</v>
      </c>
      <c r="E17" s="64">
        <f>IF(B17&lt;&gt;"",VLOOKUP(B17,Liste_engagés!$B$7:$F$200,4,FALSE)," ")</f>
        <v>0</v>
      </c>
      <c r="F17" s="64" t="str">
        <f>IF(B17&lt;&gt;"",VLOOKUP(B17,Liste_engagés!$B$7:$F$200,5,FALSE)," ")</f>
        <v>VH</v>
      </c>
      <c r="G17" s="99">
        <f>IF(B17&lt;&gt;"",VLOOKUP(B17,'Scratch route'!$B$12:$H$200,6,FALSE),"")</f>
        <v>9.2102847222222228E-2</v>
      </c>
      <c r="H17" s="67"/>
    </row>
    <row r="18" spans="1:8" x14ac:dyDescent="0.2">
      <c r="A18"/>
      <c r="B18"/>
      <c r="C18"/>
      <c r="D18"/>
      <c r="E18"/>
      <c r="F18"/>
    </row>
    <row r="19" spans="1:8" x14ac:dyDescent="0.2">
      <c r="A19"/>
      <c r="B19"/>
      <c r="C19"/>
      <c r="D19"/>
      <c r="E19"/>
      <c r="F19"/>
    </row>
    <row r="20" spans="1:8" x14ac:dyDescent="0.2">
      <c r="A20"/>
      <c r="B20"/>
      <c r="C20"/>
      <c r="D20"/>
      <c r="E20"/>
      <c r="F20"/>
    </row>
    <row r="21" spans="1:8" x14ac:dyDescent="0.2">
      <c r="A21"/>
      <c r="B21"/>
      <c r="C21"/>
      <c r="D21"/>
      <c r="E21"/>
      <c r="F21"/>
    </row>
    <row r="22" spans="1:8" x14ac:dyDescent="0.2">
      <c r="A22"/>
      <c r="B22"/>
      <c r="C22"/>
      <c r="D22"/>
      <c r="E22"/>
      <c r="F22"/>
    </row>
    <row r="23" spans="1:8" x14ac:dyDescent="0.2">
      <c r="A23"/>
      <c r="B23"/>
      <c r="C23"/>
      <c r="D23"/>
      <c r="E23"/>
      <c r="F23"/>
    </row>
    <row r="24" spans="1:8" x14ac:dyDescent="0.2">
      <c r="A24"/>
      <c r="B24"/>
      <c r="C24"/>
      <c r="D24"/>
      <c r="E24"/>
      <c r="F24"/>
    </row>
    <row r="25" spans="1:8" x14ac:dyDescent="0.2">
      <c r="A25"/>
      <c r="B25"/>
      <c r="C25"/>
      <c r="D25"/>
      <c r="E25"/>
      <c r="F25"/>
    </row>
    <row r="26" spans="1:8" x14ac:dyDescent="0.2">
      <c r="A26"/>
      <c r="B26"/>
      <c r="C26"/>
      <c r="D26"/>
      <c r="E26"/>
      <c r="F26"/>
    </row>
    <row r="27" spans="1:8" x14ac:dyDescent="0.2">
      <c r="A27"/>
      <c r="B27"/>
      <c r="C27"/>
      <c r="D27"/>
      <c r="E27"/>
      <c r="F27"/>
    </row>
    <row r="28" spans="1:8" x14ac:dyDescent="0.2">
      <c r="A28"/>
      <c r="B28"/>
      <c r="C28"/>
      <c r="D28"/>
      <c r="E28"/>
      <c r="F28"/>
    </row>
    <row r="29" spans="1:8" x14ac:dyDescent="0.2">
      <c r="A29"/>
      <c r="B29"/>
      <c r="C29"/>
      <c r="D29"/>
      <c r="E29"/>
      <c r="F29"/>
    </row>
    <row r="30" spans="1:8" x14ac:dyDescent="0.2">
      <c r="A30"/>
      <c r="B30"/>
      <c r="C30"/>
      <c r="D30"/>
      <c r="E30"/>
      <c r="F30"/>
    </row>
    <row r="31" spans="1:8" x14ac:dyDescent="0.2">
      <c r="A31"/>
      <c r="B31"/>
      <c r="C31"/>
      <c r="D31"/>
      <c r="E31"/>
      <c r="F31"/>
    </row>
    <row r="32" spans="1:8" x14ac:dyDescent="0.2">
      <c r="A32"/>
      <c r="B32"/>
      <c r="C32"/>
      <c r="D32"/>
      <c r="E32"/>
      <c r="F32"/>
    </row>
    <row r="33" customFormat="1" x14ac:dyDescent="0.2"/>
    <row r="34" customFormat="1" x14ac:dyDescent="0.2"/>
    <row r="35" customFormat="1" x14ac:dyDescent="0.2"/>
    <row r="36" customFormat="1" x14ac:dyDescent="0.2"/>
    <row r="37" customFormat="1" x14ac:dyDescent="0.2"/>
    <row r="38" customFormat="1" x14ac:dyDescent="0.2"/>
    <row r="39" customFormat="1" x14ac:dyDescent="0.2"/>
    <row r="40" customFormat="1" x14ac:dyDescent="0.2"/>
    <row r="41" customFormat="1" x14ac:dyDescent="0.2"/>
    <row r="42" customFormat="1" x14ac:dyDescent="0.2"/>
    <row r="43" customFormat="1" x14ac:dyDescent="0.2"/>
    <row r="44" customFormat="1" x14ac:dyDescent="0.2"/>
    <row r="45" customFormat="1" x14ac:dyDescent="0.2"/>
    <row r="46" customFormat="1" x14ac:dyDescent="0.2"/>
    <row r="47" customFormat="1" x14ac:dyDescent="0.2"/>
    <row r="48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</sheetData>
  <mergeCells count="10">
    <mergeCell ref="B5:C5"/>
    <mergeCell ref="E5:H5"/>
    <mergeCell ref="A6:H7"/>
    <mergeCell ref="B1:H1"/>
    <mergeCell ref="B2:C2"/>
    <mergeCell ref="E2:H2"/>
    <mergeCell ref="B3:C3"/>
    <mergeCell ref="E3:H3"/>
    <mergeCell ref="B4:C4"/>
    <mergeCell ref="E4:H4"/>
  </mergeCells>
  <printOptions horizontalCentered="1"/>
  <pageMargins left="0.39370078740157483" right="0.39370078740157483" top="0.39370078740157483" bottom="0.39370078740157483" header="0.51181102362204722" footer="0.51181102362204722"/>
  <pageSetup paperSize="9" orientation="landscape" r:id="rId1"/>
  <headerFooter alignWithMargins="0">
    <oddFooter>&amp;C_x000D_&amp;1#&amp;"Calibri"&amp;6&amp;K626469 Public</oddFooter>
  </headerFooter>
  <drawing r:id="rId2"/>
  <legacyDrawing r:id="rId3"/>
  <controls>
    <mc:AlternateContent xmlns:mc="http://schemas.openxmlformats.org/markup-compatibility/2006">
      <mc:Choice Requires="x14">
        <control shapeId="51206" r:id="rId4" name="impression">
          <controlPr defaultSize="0" print="0" autoLine="0" autoPict="0" r:id="rId5">
            <anchor>
              <from>
                <xdr:col>10</xdr:col>
                <xdr:colOff>19050</xdr:colOff>
                <xdr:row>3</xdr:row>
                <xdr:rowOff>190500</xdr:rowOff>
              </from>
              <to>
                <xdr:col>12</xdr:col>
                <xdr:colOff>295275</xdr:colOff>
                <xdr:row>5</xdr:row>
                <xdr:rowOff>152400</xdr:rowOff>
              </to>
            </anchor>
          </controlPr>
        </control>
      </mc:Choice>
      <mc:Fallback>
        <control shapeId="51206" r:id="rId4" name="impression"/>
      </mc:Fallback>
    </mc:AlternateContent>
    <mc:AlternateContent xmlns:mc="http://schemas.openxmlformats.org/markup-compatibility/2006">
      <mc:Choice Requires="x14">
        <control shapeId="51205" r:id="rId6" name="Mise_en_Pages">
          <controlPr defaultSize="0" print="0" autoLine="0" autoPict="0" r:id="rId7">
            <anchor>
              <from>
                <xdr:col>10</xdr:col>
                <xdr:colOff>19050</xdr:colOff>
                <xdr:row>1</xdr:row>
                <xdr:rowOff>28575</xdr:rowOff>
              </from>
              <to>
                <xdr:col>12</xdr:col>
                <xdr:colOff>295275</xdr:colOff>
                <xdr:row>2</xdr:row>
                <xdr:rowOff>190500</xdr:rowOff>
              </to>
            </anchor>
          </controlPr>
        </control>
      </mc:Choice>
      <mc:Fallback>
        <control shapeId="51205" r:id="rId6" name="Mise_en_Pages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60E25-2528-486D-8F39-981CD516B247}">
  <sheetPr codeName="Feuil38">
    <tabColor theme="9" tint="0.59999389629810485"/>
  </sheetPr>
  <dimension ref="A1:J350"/>
  <sheetViews>
    <sheetView zoomScale="80" zoomScaleNormal="80" zoomScaleSheetLayoutView="100" workbookViewId="0">
      <selection activeCell="A9" sqref="A9:G9"/>
    </sheetView>
  </sheetViews>
  <sheetFormatPr baseColWidth="10" defaultColWidth="11.42578125" defaultRowHeight="12.75" x14ac:dyDescent="0.2"/>
  <cols>
    <col min="1" max="1" width="12.7109375" style="1" customWidth="1"/>
    <col min="2" max="2" width="19.28515625" style="1" customWidth="1"/>
    <col min="3" max="3" width="24.85546875" style="2" customWidth="1"/>
    <col min="4" max="4" width="23" style="1" bestFit="1" customWidth="1"/>
    <col min="5" max="5" width="9.28515625" style="1" bestFit="1" customWidth="1"/>
    <col min="6" max="6" width="11" style="1" bestFit="1" customWidth="1"/>
    <col min="7" max="7" width="15.7109375" customWidth="1"/>
    <col min="8" max="8" width="16.42578125" customWidth="1"/>
    <col min="9" max="9" width="3.7109375" customWidth="1"/>
  </cols>
  <sheetData>
    <row r="1" spans="1:10" ht="18.75" customHeight="1" x14ac:dyDescent="0.25">
      <c r="A1" s="4" t="s">
        <v>2</v>
      </c>
      <c r="B1" s="190" t="str">
        <f>'Scratch route'!B1</f>
        <v>Challenge BPCE</v>
      </c>
      <c r="C1" s="190"/>
      <c r="D1" s="191"/>
      <c r="E1" s="191"/>
      <c r="F1" s="191"/>
      <c r="G1" s="192"/>
      <c r="H1" s="193"/>
    </row>
    <row r="2" spans="1:10" ht="15.75" customHeight="1" x14ac:dyDescent="0.25">
      <c r="A2" s="3" t="s">
        <v>3</v>
      </c>
      <c r="B2" s="198" t="str">
        <f>'Scratch route'!B2</f>
        <v>12 &amp; 13 Octobre 2024</v>
      </c>
      <c r="C2" s="198"/>
      <c r="D2" s="90" t="s">
        <v>4</v>
      </c>
      <c r="E2" s="194">
        <f>'Scratch route'!E2</f>
        <v>0</v>
      </c>
      <c r="F2" s="194"/>
      <c r="G2" s="195"/>
      <c r="H2" s="196"/>
    </row>
    <row r="3" spans="1:10" ht="15.75" customHeight="1" x14ac:dyDescent="0.25">
      <c r="A3" s="3" t="s">
        <v>0</v>
      </c>
      <c r="B3" s="198"/>
      <c r="C3" s="198"/>
      <c r="D3" s="90" t="s">
        <v>5</v>
      </c>
      <c r="E3" s="197">
        <f>G9</f>
        <v>8.3640127314814808E-2</v>
      </c>
      <c r="F3" s="197"/>
      <c r="G3" s="195"/>
      <c r="H3" s="196"/>
    </row>
    <row r="4" spans="1:10" ht="15.75" customHeight="1" x14ac:dyDescent="0.25">
      <c r="A4" s="3" t="s">
        <v>1</v>
      </c>
      <c r="B4" s="194" t="s">
        <v>23</v>
      </c>
      <c r="C4" s="194"/>
      <c r="D4" s="90" t="s">
        <v>6</v>
      </c>
      <c r="E4" s="199">
        <f>IF(AND(NOT(E2=""),NOT(E3="")),E2/(HOUR(E3)+(MINUTE(E3)/60)+(SECOND(E3)/3600)),"")</f>
        <v>0</v>
      </c>
      <c r="F4" s="199"/>
      <c r="G4" s="195"/>
      <c r="H4" s="196"/>
    </row>
    <row r="5" spans="1:10" ht="15.75" customHeight="1" x14ac:dyDescent="0.25">
      <c r="A5" s="3" t="s">
        <v>10</v>
      </c>
      <c r="B5" s="194">
        <v>20</v>
      </c>
      <c r="C5" s="194"/>
      <c r="D5" s="90" t="s">
        <v>17</v>
      </c>
      <c r="E5" s="194">
        <v>20</v>
      </c>
      <c r="F5" s="194"/>
      <c r="G5" s="194"/>
      <c r="H5" s="227"/>
    </row>
    <row r="6" spans="1:10" ht="12.75" customHeight="1" x14ac:dyDescent="0.2">
      <c r="A6" s="209" t="s">
        <v>128</v>
      </c>
      <c r="B6" s="210"/>
      <c r="C6" s="210"/>
      <c r="D6" s="210"/>
      <c r="E6" s="210"/>
      <c r="F6" s="210"/>
      <c r="G6" s="210"/>
      <c r="H6" s="211"/>
    </row>
    <row r="7" spans="1:10" ht="13.5" customHeight="1" x14ac:dyDescent="0.2">
      <c r="A7" s="209"/>
      <c r="B7" s="210"/>
      <c r="C7" s="210"/>
      <c r="D7" s="210"/>
      <c r="E7" s="210"/>
      <c r="F7" s="210"/>
      <c r="G7" s="210"/>
      <c r="H7" s="211"/>
    </row>
    <row r="8" spans="1:10" ht="15.75" x14ac:dyDescent="0.25">
      <c r="A8" s="14" t="s">
        <v>8</v>
      </c>
      <c r="B8" s="90" t="s">
        <v>9</v>
      </c>
      <c r="C8" s="90" t="s">
        <v>14</v>
      </c>
      <c r="D8" s="90" t="s">
        <v>12</v>
      </c>
      <c r="E8" s="5" t="s">
        <v>16</v>
      </c>
      <c r="F8" s="90" t="s">
        <v>7</v>
      </c>
      <c r="G8" s="68" t="s">
        <v>5</v>
      </c>
      <c r="H8" s="69"/>
    </row>
    <row r="9" spans="1:10" x14ac:dyDescent="0.2">
      <c r="A9" s="306">
        <v>1</v>
      </c>
      <c r="B9" s="294">
        <v>4</v>
      </c>
      <c r="C9" s="304" t="str">
        <f>IF(B9&lt;&gt;"",VLOOKUP(B9,Liste_engagés!$B$7:$F$200,2,FALSE)," ")</f>
        <v>RIVOLTA ANDREA</v>
      </c>
      <c r="D9" s="305" t="str">
        <f>IF(B9&lt;&gt;"",VLOOKUP(B9,Liste_engagés!$B$7:$F$200,3,FALSE)," ")</f>
        <v>BP MED</v>
      </c>
      <c r="E9" s="294">
        <f>IF(B9&lt;&gt;"",VLOOKUP(B9,Liste_engagés!$B$7:$F$200,4,FALSE)," ")</f>
        <v>0</v>
      </c>
      <c r="F9" s="294" t="str">
        <f>IF(B9&lt;&gt;"",VLOOKUP(B9,Liste_engagés!$B$7:$F$200,5,FALSE)," ")</f>
        <v>SVH</v>
      </c>
      <c r="G9" s="311">
        <f>IF(B9&lt;&gt;"",VLOOKUP(B9,'Scratch route'!$B$12:$H$200,6,FALSE),"")</f>
        <v>8.3640127314814808E-2</v>
      </c>
      <c r="H9" s="61"/>
      <c r="J9" s="1"/>
    </row>
    <row r="10" spans="1:10" x14ac:dyDescent="0.2">
      <c r="A10" s="60">
        <v>2</v>
      </c>
      <c r="B10" s="39">
        <v>10</v>
      </c>
      <c r="C10" s="37" t="str">
        <f>IF(B10&lt;&gt;"",VLOOKUP(B10,Liste_engagés!$B$7:$F$200,2,FALSE)," ")</f>
        <v>MEYNADIER Jérome</v>
      </c>
      <c r="D10" s="54" t="str">
        <f>IF(B10&lt;&gt;"",VLOOKUP(B10,Liste_engagés!$B$7:$F$200,3,FALSE)," ")</f>
        <v>BP SUD</v>
      </c>
      <c r="E10" s="39">
        <f>IF(B10&lt;&gt;"",VLOOKUP(B10,Liste_engagés!$B$7:$F$200,4,FALSE)," ")</f>
        <v>0</v>
      </c>
      <c r="F10" s="39" t="str">
        <f>IF(B10&lt;&gt;"",VLOOKUP(B10,Liste_engagés!$B$7:$F$200,5,FALSE)," ")</f>
        <v>SVH</v>
      </c>
      <c r="G10" s="98">
        <f>IF(B10&lt;&gt;"",VLOOKUP(B10,'Scratch route'!$B$12:$H$200,6,FALSE),"")</f>
        <v>8.3640127314814808E-2</v>
      </c>
      <c r="H10" s="61"/>
    </row>
    <row r="11" spans="1:10" x14ac:dyDescent="0.2">
      <c r="A11" s="60">
        <v>3</v>
      </c>
      <c r="B11" s="39">
        <v>2</v>
      </c>
      <c r="C11" s="37" t="str">
        <f>IF(B11&lt;&gt;"",VLOOKUP(B11,Liste_engagés!$B$7:$F$200,2,FALSE)," ")</f>
        <v>CHEVALIER PHILIPPE</v>
      </c>
      <c r="D11" s="54" t="str">
        <f>IF(B11&lt;&gt;"",VLOOKUP(B11,Liste_engagés!$B$7:$F$200,3,FALSE)," ")</f>
        <v>CE PAL</v>
      </c>
      <c r="E11" s="39">
        <f>IF(B11&lt;&gt;"",VLOOKUP(B11,Liste_engagés!$B$7:$F$200,4,FALSE)," ")</f>
        <v>0</v>
      </c>
      <c r="F11" s="39" t="str">
        <f>IF(B11&lt;&gt;"",VLOOKUP(B11,Liste_engagés!$B$7:$F$200,5,FALSE)," ")</f>
        <v>SVH</v>
      </c>
      <c r="G11" s="98">
        <f>IF(B11&lt;&gt;"",VLOOKUP(B11,'Scratch route'!$B$12:$H$200,6,FALSE),"")</f>
        <v>8.7002673611111123E-2</v>
      </c>
      <c r="H11" s="61"/>
    </row>
    <row r="12" spans="1:10" x14ac:dyDescent="0.2">
      <c r="A12" s="60">
        <v>4</v>
      </c>
      <c r="B12" s="39">
        <v>21</v>
      </c>
      <c r="C12" s="37" t="str">
        <f>IF(B12&lt;&gt;"",VLOOKUP(B12,Liste_engagés!$B$7:$F$200,2,FALSE)," ")</f>
        <v>PEASTER Christophe</v>
      </c>
      <c r="D12" s="54" t="str">
        <f>IF(B12&lt;&gt;"",VLOOKUP(B12,Liste_engagés!$B$7:$F$200,3,FALSE)," ")</f>
        <v>CELR</v>
      </c>
      <c r="E12" s="39">
        <f>IF(B12&lt;&gt;"",VLOOKUP(B12,Liste_engagés!$B$7:$F$200,4,FALSE)," ")</f>
        <v>0</v>
      </c>
      <c r="F12" s="39" t="str">
        <f>IF(B12&lt;&gt;"",VLOOKUP(B12,Liste_engagés!$B$7:$F$200,5,FALSE)," ")</f>
        <v>SVH</v>
      </c>
      <c r="G12" s="98">
        <f>IF(B12&lt;&gt;"",VLOOKUP(B12,'Scratch route'!$B$12:$H$200,6,FALSE),"")</f>
        <v>8.7002673611111123E-2</v>
      </c>
      <c r="H12" s="61"/>
    </row>
    <row r="13" spans="1:10" x14ac:dyDescent="0.2">
      <c r="A13" s="60">
        <v>5</v>
      </c>
      <c r="B13" s="39">
        <v>11</v>
      </c>
      <c r="C13" s="37" t="str">
        <f>IF(B13&lt;&gt;"",VLOOKUP(B13,Liste_engagés!$B$7:$F$200,2,FALSE)," ")</f>
        <v xml:space="preserve">GAUFFIER Stéphane </v>
      </c>
      <c r="D13" s="54" t="str">
        <f>IF(B13&lt;&gt;"",VLOOKUP(B13,Liste_engagés!$B$7:$F$200,3,FALSE)," ")</f>
        <v>CE  BPL</v>
      </c>
      <c r="E13" s="39">
        <f>IF(B13&lt;&gt;"",VLOOKUP(B13,Liste_engagés!$B$7:$F$200,4,FALSE)," ")</f>
        <v>0</v>
      </c>
      <c r="F13" s="39" t="str">
        <f>IF(B13&lt;&gt;"",VLOOKUP(B13,Liste_engagés!$B$7:$F$200,5,FALSE)," ")</f>
        <v>SVH</v>
      </c>
      <c r="G13" s="98">
        <f>IF(B13&lt;&gt;"",VLOOKUP(B13,'Scratch route'!$B$12:$H$200,6,FALSE),"")</f>
        <v>8.7044988425925937E-2</v>
      </c>
      <c r="H13" s="61"/>
    </row>
    <row r="14" spans="1:10" x14ac:dyDescent="0.2">
      <c r="A14" s="60">
        <v>6</v>
      </c>
      <c r="B14" s="39">
        <v>5</v>
      </c>
      <c r="C14" s="37" t="str">
        <f>IF(B14&lt;&gt;"",VLOOKUP(B14,Liste_engagés!$B$7:$F$200,2,FALSE)," ")</f>
        <v>NEGRIER PATRICE</v>
      </c>
      <c r="D14" s="54" t="str">
        <f>IF(B14&lt;&gt;"",VLOOKUP(B14,Liste_engagés!$B$7:$F$200,3,FALSE)," ")</f>
        <v>CE PAL</v>
      </c>
      <c r="E14" s="39">
        <f>IF(B14&lt;&gt;"",VLOOKUP(B14,Liste_engagés!$B$7:$F$200,4,FALSE)," ")</f>
        <v>0</v>
      </c>
      <c r="F14" s="39" t="str">
        <f>IF(B14&lt;&gt;"",VLOOKUP(B14,Liste_engagés!$B$7:$F$200,5,FALSE)," ")</f>
        <v>SVH</v>
      </c>
      <c r="G14" s="98">
        <f>IF(B14&lt;&gt;"",VLOOKUP(B14,'Scratch route'!$B$12:$H$200,6,FALSE),"")</f>
        <v>8.7044988425925937E-2</v>
      </c>
      <c r="H14" s="61"/>
    </row>
    <row r="15" spans="1:10" x14ac:dyDescent="0.2">
      <c r="A15" s="60">
        <v>7</v>
      </c>
      <c r="B15" s="39">
        <v>7</v>
      </c>
      <c r="C15" s="37" t="str">
        <f>IF(B15&lt;&gt;"",VLOOKUP(B15,Liste_engagés!$B$7:$F$200,2,FALSE)," ")</f>
        <v>DOUMERC Bernard</v>
      </c>
      <c r="D15" s="54" t="str">
        <f>IF(B15&lt;&gt;"",VLOOKUP(B15,Liste_engagés!$B$7:$F$200,3,FALSE)," ")</f>
        <v>CELR</v>
      </c>
      <c r="E15" s="39">
        <f>IF(B15&lt;&gt;"",VLOOKUP(B15,Liste_engagés!$B$7:$F$200,4,FALSE)," ")</f>
        <v>0</v>
      </c>
      <c r="F15" s="39" t="str">
        <f>IF(B15&lt;&gt;"",VLOOKUP(B15,Liste_engagés!$B$7:$F$200,5,FALSE)," ")</f>
        <v>SVH</v>
      </c>
      <c r="G15" s="98">
        <f>IF(B15&lt;&gt;"",VLOOKUP(B15,'Scratch route'!$B$12:$H$200,6,FALSE),"")</f>
        <v>8.8536284722222233E-2</v>
      </c>
      <c r="H15" s="61"/>
    </row>
    <row r="16" spans="1:10" x14ac:dyDescent="0.2">
      <c r="A16" s="60">
        <v>8</v>
      </c>
      <c r="B16" s="39">
        <v>19</v>
      </c>
      <c r="C16" s="37" t="str">
        <f>IF(B16&lt;&gt;"",VLOOKUP(B16,Liste_engagés!$B$7:$F$200,2,FALSE)," ")</f>
        <v>DURINI  ERIC</v>
      </c>
      <c r="D16" s="54" t="str">
        <f>IF(B16&lt;&gt;"",VLOOKUP(B16,Liste_engagés!$B$7:$F$200,3,FALSE)," ")</f>
        <v>BP MED</v>
      </c>
      <c r="E16" s="39">
        <f>IF(B16&lt;&gt;"",VLOOKUP(B16,Liste_engagés!$B$7:$F$200,4,FALSE)," ")</f>
        <v>0</v>
      </c>
      <c r="F16" s="39" t="str">
        <f>IF(B16&lt;&gt;"",VLOOKUP(B16,Liste_engagés!$B$7:$F$200,5,FALSE)," ")</f>
        <v>SVH</v>
      </c>
      <c r="G16" s="98">
        <f>IF(B16&lt;&gt;"",VLOOKUP(B16,'Scratch route'!$B$12:$H$200,6,FALSE),"")</f>
        <v>9.058259259259259E-2</v>
      </c>
      <c r="H16" s="61"/>
    </row>
    <row r="17" spans="1:8" x14ac:dyDescent="0.2">
      <c r="A17" s="60">
        <v>9</v>
      </c>
      <c r="B17" s="39">
        <v>12</v>
      </c>
      <c r="C17" s="37" t="str">
        <f>IF(B17&lt;&gt;"",VLOOKUP(B17,Liste_engagés!$B$7:$F$200,2,FALSE)," ")</f>
        <v>VIVIER PHILIPPE</v>
      </c>
      <c r="D17" s="54" t="str">
        <f>IF(B17&lt;&gt;"",VLOOKUP(B17,Liste_engagés!$B$7:$F$200,3,FALSE)," ")</f>
        <v>CE PAL</v>
      </c>
      <c r="E17" s="39">
        <f>IF(B17&lt;&gt;"",VLOOKUP(B17,Liste_engagés!$B$7:$F$200,4,FALSE)," ")</f>
        <v>0</v>
      </c>
      <c r="F17" s="39" t="str">
        <f>IF(B17&lt;&gt;"",VLOOKUP(B17,Liste_engagés!$B$7:$F$200,5,FALSE)," ")</f>
        <v>SVH</v>
      </c>
      <c r="G17" s="98">
        <f>IF(B17&lt;&gt;"",VLOOKUP(B17,'Scratch route'!$B$12:$H$200,6,FALSE),"")</f>
        <v>9.3524710648148157E-2</v>
      </c>
      <c r="H17" s="61"/>
    </row>
    <row r="18" spans="1:8" x14ac:dyDescent="0.2">
      <c r="A18" s="60">
        <v>10</v>
      </c>
      <c r="B18" s="39">
        <v>29</v>
      </c>
      <c r="C18" s="37" t="str">
        <f>IF(B18&lt;&gt;"",VLOOKUP(B18,Liste_engagés!$B$7:$F$200,2,FALSE)," ")</f>
        <v>GAULME pierre olivier</v>
      </c>
      <c r="D18" s="54" t="str">
        <f>IF(B18&lt;&gt;"",VLOOKUP(B18,Liste_engagés!$B$7:$F$200,3,FALSE)," ")</f>
        <v>BP MED</v>
      </c>
      <c r="E18" s="39">
        <f>IF(B18&lt;&gt;"",VLOOKUP(B18,Liste_engagés!$B$7:$F$200,4,FALSE)," ")</f>
        <v>0</v>
      </c>
      <c r="F18" s="39" t="str">
        <f>IF(B18&lt;&gt;"",VLOOKUP(B18,Liste_engagés!$B$7:$F$200,5,FALSE)," ")</f>
        <v>SVH</v>
      </c>
      <c r="G18" s="98">
        <f>IF(B18&lt;&gt;"",VLOOKUP(B18,'Scratch route'!$B$12:$H$200,6,FALSE),"")</f>
        <v>9.9426562499999996E-2</v>
      </c>
      <c r="H18" s="61"/>
    </row>
    <row r="19" spans="1:8" x14ac:dyDescent="0.2">
      <c r="A19" s="60">
        <v>11</v>
      </c>
      <c r="B19" s="39">
        <v>23</v>
      </c>
      <c r="C19" s="37" t="str">
        <f>IF(B19&lt;&gt;"",VLOOKUP(B19,Liste_engagés!$B$7:$F$200,2,FALSE)," ")</f>
        <v>WIRTH Lionel</v>
      </c>
      <c r="D19" s="54" t="str">
        <f>IF(B19&lt;&gt;"",VLOOKUP(B19,Liste_engagés!$B$7:$F$200,3,FALSE)," ")</f>
        <v>BP AURA</v>
      </c>
      <c r="E19" s="39">
        <f>IF(B19&lt;&gt;"",VLOOKUP(B19,Liste_engagés!$B$7:$F$200,4,FALSE)," ")</f>
        <v>0</v>
      </c>
      <c r="F19" s="39" t="str">
        <f>IF(B19&lt;&gt;"",VLOOKUP(B19,Liste_engagés!$B$7:$F$200,5,FALSE)," ")</f>
        <v>SVH</v>
      </c>
      <c r="G19" s="98">
        <f>IF(B19&lt;&gt;"",VLOOKUP(B19,'Scratch route'!$B$12:$H$200,6,FALSE),"")</f>
        <v>0.1001508912037037</v>
      </c>
      <c r="H19" s="61"/>
    </row>
    <row r="20" spans="1:8" x14ac:dyDescent="0.2">
      <c r="A20" s="60">
        <v>12</v>
      </c>
      <c r="B20" s="39">
        <v>31</v>
      </c>
      <c r="C20" s="37" t="str">
        <f>IF(B20&lt;&gt;"",VLOOKUP(B20,Liste_engagés!$B$7:$F$200,2,FALSE)," ")</f>
        <v>GHEBBANO DANIEL</v>
      </c>
      <c r="D20" s="54" t="str">
        <f>IF(B20&lt;&gt;"",VLOOKUP(B20,Liste_engagés!$B$7:$F$200,3,FALSE)," ")</f>
        <v>CE PAC</v>
      </c>
      <c r="E20" s="39">
        <f>IF(B20&lt;&gt;"",VLOOKUP(B20,Liste_engagés!$B$7:$F$200,4,FALSE)," ")</f>
        <v>0</v>
      </c>
      <c r="F20" s="39" t="str">
        <f>IF(B20&lt;&gt;"",VLOOKUP(B20,Liste_engagés!$B$7:$F$200,5,FALSE)," ")</f>
        <v>SVH</v>
      </c>
      <c r="G20" s="98">
        <f>IF(B20&lt;&gt;"",VLOOKUP(B20,'Scratch route'!$B$12:$H$200,6,FALSE),"")</f>
        <v>0.10213471064814815</v>
      </c>
      <c r="H20" s="61"/>
    </row>
    <row r="21" spans="1:8" x14ac:dyDescent="0.2">
      <c r="A21" s="60">
        <v>13</v>
      </c>
      <c r="B21" s="39">
        <v>28</v>
      </c>
      <c r="C21" s="37" t="str">
        <f>IF(B21&lt;&gt;"",VLOOKUP(B21,Liste_engagés!$B$7:$F$200,2,FALSE)," ")</f>
        <v>BRIZAIS Yann</v>
      </c>
      <c r="D21" s="54" t="str">
        <f>IF(B21&lt;&gt;"",VLOOKUP(B21,Liste_engagés!$B$7:$F$200,3,FALSE)," ")</f>
        <v>BPCE IT</v>
      </c>
      <c r="E21" s="39">
        <f>IF(B21&lt;&gt;"",VLOOKUP(B21,Liste_engagés!$B$7:$F$200,4,FALSE)," ")</f>
        <v>0</v>
      </c>
      <c r="F21" s="39" t="str">
        <f>IF(B21&lt;&gt;"",VLOOKUP(B21,Liste_engagés!$B$7:$F$200,5,FALSE)," ")</f>
        <v>SVH</v>
      </c>
      <c r="G21" s="98">
        <f>IF(B21&lt;&gt;"",VLOOKUP(B21,'Scratch route'!$B$12:$H$200,6,FALSE),"")</f>
        <v>0.10469153935185187</v>
      </c>
      <c r="H21" s="61"/>
    </row>
    <row r="22" spans="1:8" x14ac:dyDescent="0.2">
      <c r="A22" s="60">
        <v>14</v>
      </c>
      <c r="B22" s="39">
        <v>13</v>
      </c>
      <c r="C22" s="37" t="str">
        <f>IF(B22&lt;&gt;"",VLOOKUP(B22,Liste_engagés!$B$7:$F$200,2,FALSE)," ")</f>
        <v>ROUSSEL Marc</v>
      </c>
      <c r="D22" s="54" t="str">
        <f>IF(B22&lt;&gt;"",VLOOKUP(B22,Liste_engagés!$B$7:$F$200,3,FALSE)," ")</f>
        <v>BP AURA</v>
      </c>
      <c r="E22" s="39">
        <f>IF(B22&lt;&gt;"",VLOOKUP(B22,Liste_engagés!$B$7:$F$200,4,FALSE)," ")</f>
        <v>0</v>
      </c>
      <c r="F22" s="39" t="str">
        <f>IF(B22&lt;&gt;"",VLOOKUP(B22,Liste_engagés!$B$7:$F$200,5,FALSE)," ")</f>
        <v>SVH</v>
      </c>
      <c r="G22" s="98">
        <f>IF(B22&lt;&gt;"",VLOOKUP(B22,'Scratch route'!$B$12:$H$200,6,FALSE),"")</f>
        <v>0.10616371527777778</v>
      </c>
      <c r="H22" s="61"/>
    </row>
    <row r="23" spans="1:8" x14ac:dyDescent="0.2">
      <c r="A23" s="60">
        <v>15</v>
      </c>
      <c r="B23" s="39">
        <v>27</v>
      </c>
      <c r="C23" s="37" t="str">
        <f>IF(B23&lt;&gt;"",VLOOKUP(B23,Liste_engagés!$B$7:$F$200,2,FALSE)," ")</f>
        <v>TEGLIA CHRISTOPHE</v>
      </c>
      <c r="D23" s="54" t="str">
        <f>IF(B23&lt;&gt;"",VLOOKUP(B23,Liste_engagés!$B$7:$F$200,3,FALSE)," ")</f>
        <v>CE PAC</v>
      </c>
      <c r="E23" s="39">
        <f>IF(B23&lt;&gt;"",VLOOKUP(B23,Liste_engagés!$B$7:$F$200,4,FALSE)," ")</f>
        <v>0</v>
      </c>
      <c r="F23" s="39" t="str">
        <f>IF(B23&lt;&gt;"",VLOOKUP(B23,Liste_engagés!$B$7:$F$200,5,FALSE)," ")</f>
        <v>SVH</v>
      </c>
      <c r="G23" s="98">
        <f>IF(B23&lt;&gt;"",VLOOKUP(B23,'Scratch route'!$B$12:$H$200,6,FALSE),"")</f>
        <v>0.11375810185185185</v>
      </c>
      <c r="H23" s="61"/>
    </row>
    <row r="24" spans="1:8" x14ac:dyDescent="0.2">
      <c r="A24" s="60">
        <v>16</v>
      </c>
      <c r="B24" s="39">
        <v>24</v>
      </c>
      <c r="C24" s="37" t="str">
        <f>IF(B24&lt;&gt;"",VLOOKUP(B24,Liste_engagés!$B$7:$F$200,2,FALSE)," ")</f>
        <v>OLIVIER  Cedric</v>
      </c>
      <c r="D24" s="54" t="str">
        <f>IF(B24&lt;&gt;"",VLOOKUP(B24,Liste_engagés!$B$7:$F$200,3,FALSE)," ")</f>
        <v>CE HDF</v>
      </c>
      <c r="E24" s="39">
        <f>IF(B24&lt;&gt;"",VLOOKUP(B24,Liste_engagés!$B$7:$F$200,4,FALSE)," ")</f>
        <v>0</v>
      </c>
      <c r="F24" s="39" t="str">
        <f>IF(B24&lt;&gt;"",VLOOKUP(B24,Liste_engagés!$B$7:$F$200,5,FALSE)," ")</f>
        <v>SVH</v>
      </c>
      <c r="G24" s="98">
        <f>IF(B24&lt;&gt;"",VLOOKUP(B24,'Scratch route'!$B$12:$H$200,6,FALSE),"")</f>
        <v>0.11672287037037037</v>
      </c>
      <c r="H24" s="61"/>
    </row>
    <row r="25" spans="1:8" x14ac:dyDescent="0.2">
      <c r="A25" s="60">
        <v>17</v>
      </c>
      <c r="B25" s="39">
        <v>32</v>
      </c>
      <c r="C25" s="37" t="str">
        <f>IF(B25&lt;&gt;"",VLOOKUP(B25,Liste_engagés!$B$7:$F$200,2,FALSE)," ")</f>
        <v>CARLONE Guiseppe</v>
      </c>
      <c r="D25" s="54" t="str">
        <f>IF(B25&lt;&gt;"",VLOOKUP(B25,Liste_engagés!$B$7:$F$200,3,FALSE)," ")</f>
        <v>CE HDF</v>
      </c>
      <c r="E25" s="39">
        <f>IF(B25&lt;&gt;"",VLOOKUP(B25,Liste_engagés!$B$7:$F$200,4,FALSE)," ")</f>
        <v>0</v>
      </c>
      <c r="F25" s="39" t="str">
        <f>IF(B25&lt;&gt;"",VLOOKUP(B25,Liste_engagés!$B$7:$F$200,5,FALSE)," ")</f>
        <v>SVH</v>
      </c>
      <c r="G25" s="98">
        <f>IF(B25&lt;&gt;"",VLOOKUP(B25,'Scratch route'!$B$12:$H$200,6,FALSE),"")</f>
        <v>0.12534722222222222</v>
      </c>
      <c r="H25" s="61"/>
    </row>
    <row r="26" spans="1:8" x14ac:dyDescent="0.2">
      <c r="A26" s="60">
        <v>18</v>
      </c>
      <c r="B26" s="39">
        <v>34</v>
      </c>
      <c r="C26" s="37" t="str">
        <f>IF(B26&lt;&gt;"",VLOOKUP(B26,Liste_engagés!$B$7:$F$200,2,FALSE)," ")</f>
        <v>TARTIE Jean-Paul</v>
      </c>
      <c r="D26" s="54" t="str">
        <f>IF(B26&lt;&gt;"",VLOOKUP(B26,Liste_engagés!$B$7:$F$200,3,FALSE)," ")</f>
        <v>CELR</v>
      </c>
      <c r="E26" s="39">
        <f>IF(B26&lt;&gt;"",VLOOKUP(B26,Liste_engagés!$B$7:$F$200,4,FALSE)," ")</f>
        <v>0</v>
      </c>
      <c r="F26" s="39" t="str">
        <f>IF(B26&lt;&gt;"",VLOOKUP(B26,Liste_engagés!$B$7:$F$200,5,FALSE)," ")</f>
        <v>SVH</v>
      </c>
      <c r="G26" s="98">
        <f>IF(B26&lt;&gt;"",VLOOKUP(B26,'Scratch route'!$B$12:$H$200,6,FALSE),"")</f>
        <v>0.12811342592592592</v>
      </c>
      <c r="H26" s="61"/>
    </row>
    <row r="27" spans="1:8" x14ac:dyDescent="0.2">
      <c r="A27" s="60">
        <v>19</v>
      </c>
      <c r="B27" s="39">
        <v>17</v>
      </c>
      <c r="C27" s="37" t="str">
        <f>IF(B27&lt;&gt;"",VLOOKUP(B27,Liste_engagés!$B$7:$F$200,2,FALSE)," ")</f>
        <v>TOSELLO ALAIN</v>
      </c>
      <c r="D27" s="54" t="str">
        <f>IF(B27&lt;&gt;"",VLOOKUP(B27,Liste_engagés!$B$7:$F$200,3,FALSE)," ")</f>
        <v>BP MED</v>
      </c>
      <c r="E27" s="39">
        <f>IF(B27&lt;&gt;"",VLOOKUP(B27,Liste_engagés!$B$7:$F$200,4,FALSE)," ")</f>
        <v>0</v>
      </c>
      <c r="F27" s="39" t="str">
        <f>IF(B27&lt;&gt;"",VLOOKUP(B27,Liste_engagés!$B$7:$F$200,5,FALSE)," ")</f>
        <v>SVH</v>
      </c>
      <c r="G27" s="98">
        <f>IF(B27&lt;&gt;"",VLOOKUP(B27,'Scratch route'!$B$12:$H$200,6,FALSE),"")</f>
        <v>0.15625</v>
      </c>
      <c r="H27" s="61"/>
    </row>
    <row r="28" spans="1:8" ht="13.5" thickBot="1" x14ac:dyDescent="0.25">
      <c r="A28" s="66">
        <v>20</v>
      </c>
      <c r="B28" s="64">
        <v>33</v>
      </c>
      <c r="C28" s="62" t="str">
        <f>IF(B28&lt;&gt;"",VLOOKUP(B28,Liste_engagés!$B$7:$F$200,2,FALSE)," ")</f>
        <v>DOUET JACQUES</v>
      </c>
      <c r="D28" s="63" t="str">
        <f>IF(B28&lt;&gt;"",VLOOKUP(B28,Liste_engagés!$B$7:$F$200,3,FALSE)," ")</f>
        <v>CE PAC</v>
      </c>
      <c r="E28" s="64">
        <f>IF(B28&lt;&gt;"",VLOOKUP(B28,Liste_engagés!$B$7:$F$200,4,FALSE)," ")</f>
        <v>0</v>
      </c>
      <c r="F28" s="64" t="str">
        <f>IF(B28&lt;&gt;"",VLOOKUP(B28,Liste_engagés!$B$7:$F$200,5,FALSE)," ")</f>
        <v>SVH</v>
      </c>
      <c r="G28" s="99">
        <f>IF(B28&lt;&gt;"",VLOOKUP(B28,'Scratch route'!$B$12:$H$200,6,FALSE),"")</f>
        <v>0</v>
      </c>
      <c r="H28" s="67"/>
    </row>
    <row r="29" spans="1:8" x14ac:dyDescent="0.2">
      <c r="A29"/>
      <c r="B29"/>
      <c r="C29"/>
      <c r="D29"/>
      <c r="E29"/>
      <c r="F29"/>
    </row>
    <row r="30" spans="1:8" x14ac:dyDescent="0.2">
      <c r="A30"/>
      <c r="B30"/>
      <c r="C30"/>
      <c r="D30"/>
      <c r="E30"/>
      <c r="F30"/>
    </row>
    <row r="31" spans="1:8" x14ac:dyDescent="0.2">
      <c r="A31"/>
      <c r="B31"/>
      <c r="C31"/>
      <c r="D31"/>
      <c r="E31"/>
      <c r="F31"/>
    </row>
    <row r="32" spans="1:8" x14ac:dyDescent="0.2">
      <c r="A32"/>
      <c r="B32"/>
      <c r="C32"/>
      <c r="D32"/>
      <c r="E32"/>
      <c r="F32"/>
    </row>
    <row r="33" customFormat="1" x14ac:dyDescent="0.2"/>
    <row r="34" customFormat="1" x14ac:dyDescent="0.2"/>
    <row r="35" customFormat="1" x14ac:dyDescent="0.2"/>
    <row r="36" customFormat="1" x14ac:dyDescent="0.2"/>
    <row r="37" customFormat="1" x14ac:dyDescent="0.2"/>
    <row r="38" customFormat="1" x14ac:dyDescent="0.2"/>
    <row r="39" customFormat="1" x14ac:dyDescent="0.2"/>
    <row r="40" customFormat="1" x14ac:dyDescent="0.2"/>
    <row r="41" customFormat="1" x14ac:dyDescent="0.2"/>
    <row r="42" customFormat="1" x14ac:dyDescent="0.2"/>
    <row r="43" customFormat="1" x14ac:dyDescent="0.2"/>
    <row r="44" customFormat="1" x14ac:dyDescent="0.2"/>
    <row r="45" customFormat="1" x14ac:dyDescent="0.2"/>
    <row r="46" customFormat="1" x14ac:dyDescent="0.2"/>
    <row r="47" customFormat="1" x14ac:dyDescent="0.2"/>
    <row r="48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</sheetData>
  <mergeCells count="10">
    <mergeCell ref="B5:C5"/>
    <mergeCell ref="E5:H5"/>
    <mergeCell ref="A6:H7"/>
    <mergeCell ref="B1:H1"/>
    <mergeCell ref="B2:C2"/>
    <mergeCell ref="E2:H2"/>
    <mergeCell ref="B3:C3"/>
    <mergeCell ref="E3:H3"/>
    <mergeCell ref="B4:C4"/>
    <mergeCell ref="E4:H4"/>
  </mergeCells>
  <printOptions horizontalCentered="1"/>
  <pageMargins left="0.39370078740157483" right="0.39370078740157483" top="0.39370078740157483" bottom="0.39370078740157483" header="0.51181102362204722" footer="0.51181102362204722"/>
  <pageSetup paperSize="9" orientation="landscape" r:id="rId1"/>
  <headerFooter alignWithMargins="0">
    <oddFooter>&amp;C_x000D_&amp;1#&amp;"Calibri"&amp;6&amp;K626469 Public</oddFooter>
  </headerFooter>
  <drawing r:id="rId2"/>
  <legacyDrawing r:id="rId3"/>
  <controls>
    <mc:AlternateContent xmlns:mc="http://schemas.openxmlformats.org/markup-compatibility/2006">
      <mc:Choice Requires="x14">
        <control shapeId="243713" r:id="rId4" name="Mise_en_Pages">
          <controlPr defaultSize="0" print="0" autoLine="0" autoPict="0" r:id="rId5">
            <anchor>
              <from>
                <xdr:col>10</xdr:col>
                <xdr:colOff>19050</xdr:colOff>
                <xdr:row>1</xdr:row>
                <xdr:rowOff>0</xdr:rowOff>
              </from>
              <to>
                <xdr:col>12</xdr:col>
                <xdr:colOff>295275</xdr:colOff>
                <xdr:row>2</xdr:row>
                <xdr:rowOff>161925</xdr:rowOff>
              </to>
            </anchor>
          </controlPr>
        </control>
      </mc:Choice>
      <mc:Fallback>
        <control shapeId="243713" r:id="rId4" name="Mise_en_Pages"/>
      </mc:Fallback>
    </mc:AlternateContent>
    <mc:AlternateContent xmlns:mc="http://schemas.openxmlformats.org/markup-compatibility/2006">
      <mc:Choice Requires="x14">
        <control shapeId="243714" r:id="rId6" name="impression">
          <controlPr defaultSize="0" print="0" autoLine="0" autoPict="0" r:id="rId7">
            <anchor>
              <from>
                <xdr:col>10</xdr:col>
                <xdr:colOff>19050</xdr:colOff>
                <xdr:row>3</xdr:row>
                <xdr:rowOff>161925</xdr:rowOff>
              </from>
              <to>
                <xdr:col>12</xdr:col>
                <xdr:colOff>295275</xdr:colOff>
                <xdr:row>5</xdr:row>
                <xdr:rowOff>123825</xdr:rowOff>
              </to>
            </anchor>
          </controlPr>
        </control>
      </mc:Choice>
      <mc:Fallback>
        <control shapeId="243714" r:id="rId6" name="impression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3BDBE-077E-4FEA-A819-426043DB465D}">
  <sheetPr codeName="Feuil3">
    <tabColor rgb="FF92D050"/>
    <pageSetUpPr fitToPage="1"/>
  </sheetPr>
  <dimension ref="A1:L350"/>
  <sheetViews>
    <sheetView view="pageBreakPreview" zoomScale="80" zoomScaleNormal="70" zoomScaleSheetLayoutView="80" workbookViewId="0">
      <selection activeCell="N63" sqref="N63"/>
    </sheetView>
  </sheetViews>
  <sheetFormatPr baseColWidth="10" defaultColWidth="11.42578125" defaultRowHeight="12.75" x14ac:dyDescent="0.2"/>
  <cols>
    <col min="1" max="1" width="12.42578125" style="1" bestFit="1" customWidth="1"/>
    <col min="2" max="2" width="16.7109375" style="1" bestFit="1" customWidth="1"/>
    <col min="3" max="3" width="26.42578125" style="2" customWidth="1"/>
    <col min="4" max="4" width="25.85546875" style="1" bestFit="1" customWidth="1"/>
    <col min="5" max="5" width="9.5703125" style="2" customWidth="1"/>
    <col min="6" max="6" width="11.140625" style="1" bestFit="1" customWidth="1"/>
    <col min="7" max="7" width="12" style="9" bestFit="1" customWidth="1"/>
    <col min="8" max="8" width="11.42578125" style="9" bestFit="1" customWidth="1"/>
    <col min="9" max="9" width="3.7109375" customWidth="1"/>
  </cols>
  <sheetData>
    <row r="1" spans="1:12" ht="18.75" customHeight="1" x14ac:dyDescent="0.25">
      <c r="A1" s="4" t="s">
        <v>2</v>
      </c>
      <c r="B1" s="190" t="s">
        <v>94</v>
      </c>
      <c r="C1" s="190"/>
      <c r="D1" s="191"/>
      <c r="E1" s="191"/>
      <c r="F1" s="191"/>
      <c r="G1" s="192"/>
      <c r="H1" s="193"/>
      <c r="I1" s="8"/>
    </row>
    <row r="2" spans="1:12" ht="15.75" customHeight="1" x14ac:dyDescent="0.25">
      <c r="A2" s="3" t="s">
        <v>3</v>
      </c>
      <c r="B2" s="198" t="s">
        <v>98</v>
      </c>
      <c r="C2" s="198"/>
      <c r="D2" s="90" t="s">
        <v>4</v>
      </c>
      <c r="E2" s="194"/>
      <c r="F2" s="194"/>
      <c r="G2" s="195"/>
      <c r="H2" s="196"/>
      <c r="J2" s="7"/>
      <c r="K2" s="7"/>
      <c r="L2" s="7"/>
    </row>
    <row r="3" spans="1:12" ht="15.75" customHeight="1" x14ac:dyDescent="0.25">
      <c r="A3" s="3" t="s">
        <v>0</v>
      </c>
      <c r="B3" s="198"/>
      <c r="C3" s="198"/>
      <c r="D3" s="90" t="s">
        <v>5</v>
      </c>
      <c r="E3" s="197">
        <f>G12</f>
        <v>1.5749687500000002E-2</v>
      </c>
      <c r="F3" s="197"/>
      <c r="G3" s="195"/>
      <c r="H3" s="196"/>
    </row>
    <row r="4" spans="1:12" ht="15.75" customHeight="1" x14ac:dyDescent="0.25">
      <c r="A4" s="3" t="s">
        <v>1</v>
      </c>
      <c r="B4" s="198" t="str">
        <f>Liste_engagés!B4</f>
        <v>Toutes</v>
      </c>
      <c r="C4" s="198"/>
      <c r="D4" s="90" t="s">
        <v>6</v>
      </c>
      <c r="E4" s="199" t="str">
        <f>IF(AND(NOT(E2=""),NOT(E3="")),E2/(HOUR(E3)+(MINUTE(E3)/60)+(SECOND(E3)/3600)),"")</f>
        <v/>
      </c>
      <c r="F4" s="199"/>
      <c r="G4" s="195"/>
      <c r="H4" s="196"/>
    </row>
    <row r="5" spans="1:12" ht="15.75" customHeight="1" thickBot="1" x14ac:dyDescent="0.3">
      <c r="A5" s="10" t="s">
        <v>10</v>
      </c>
      <c r="B5" s="205">
        <v>39</v>
      </c>
      <c r="C5" s="205"/>
      <c r="D5" s="11" t="s">
        <v>11</v>
      </c>
      <c r="E5" s="206">
        <v>38</v>
      </c>
      <c r="F5" s="206"/>
      <c r="G5" s="206"/>
      <c r="H5" s="207"/>
    </row>
    <row r="6" spans="1:12" ht="15.75" customHeight="1" x14ac:dyDescent="0.25">
      <c r="A6" s="200" t="s">
        <v>18</v>
      </c>
      <c r="B6" s="201"/>
      <c r="C6" s="201"/>
      <c r="D6" s="201"/>
      <c r="E6" s="201"/>
      <c r="F6" s="201"/>
      <c r="G6" s="202"/>
      <c r="H6" s="203"/>
    </row>
    <row r="7" spans="1:12" ht="15.75" customHeight="1" x14ac:dyDescent="0.25">
      <c r="A7" s="12" t="s">
        <v>15</v>
      </c>
      <c r="B7" s="204" t="s">
        <v>114</v>
      </c>
      <c r="C7" s="204"/>
      <c r="D7" s="12" t="s">
        <v>19</v>
      </c>
      <c r="E7" s="204" t="s">
        <v>115</v>
      </c>
      <c r="F7" s="204"/>
      <c r="G7" s="204"/>
      <c r="H7" s="208"/>
    </row>
    <row r="8" spans="1:12" ht="15.75" customHeight="1" x14ac:dyDescent="0.25">
      <c r="A8" s="12" t="s">
        <v>20</v>
      </c>
      <c r="B8" s="204" t="s">
        <v>110</v>
      </c>
      <c r="C8" s="204"/>
      <c r="D8" s="12" t="s">
        <v>29</v>
      </c>
      <c r="E8" s="204" t="s">
        <v>116</v>
      </c>
      <c r="F8" s="204"/>
      <c r="G8" s="204"/>
      <c r="H8" s="208"/>
    </row>
    <row r="9" spans="1:12" ht="15.75" customHeight="1" x14ac:dyDescent="0.2">
      <c r="A9" s="182" t="s">
        <v>97</v>
      </c>
      <c r="B9" s="183"/>
      <c r="C9" s="183"/>
      <c r="D9" s="183"/>
      <c r="E9" s="183"/>
      <c r="F9" s="183"/>
      <c r="G9" s="184"/>
      <c r="H9" s="185"/>
    </row>
    <row r="10" spans="1:12" ht="15.75" customHeight="1" x14ac:dyDescent="0.2">
      <c r="A10" s="228"/>
      <c r="B10" s="229"/>
      <c r="C10" s="229"/>
      <c r="D10" s="229"/>
      <c r="E10" s="229"/>
      <c r="F10" s="229"/>
      <c r="G10" s="195"/>
      <c r="H10" s="196"/>
    </row>
    <row r="11" spans="1:12" ht="15.75" customHeight="1" thickBot="1" x14ac:dyDescent="0.3">
      <c r="A11" s="55" t="s">
        <v>8</v>
      </c>
      <c r="B11" s="56" t="s">
        <v>9</v>
      </c>
      <c r="C11" s="56" t="s">
        <v>14</v>
      </c>
      <c r="D11" s="56" t="s">
        <v>12</v>
      </c>
      <c r="E11" s="57"/>
      <c r="F11" s="56" t="s">
        <v>7</v>
      </c>
      <c r="G11" s="58" t="s">
        <v>5</v>
      </c>
      <c r="H11" s="59"/>
    </row>
    <row r="12" spans="1:12" ht="12.75" customHeight="1" x14ac:dyDescent="0.2">
      <c r="A12" s="139">
        <v>1</v>
      </c>
      <c r="B12" s="140">
        <v>3</v>
      </c>
      <c r="C12" s="141" t="str">
        <f>IF(B12&lt;&gt;"",VLOOKUP(B12,Liste_engagés!$B$7:$F$200,2,FALSE)," ")</f>
        <v>CALMELET Thibaut</v>
      </c>
      <c r="D12" s="142" t="str">
        <f>IF(B12&lt;&gt;"",VLOOKUP(B12,Liste_engagés!$B$7:$F$200,3,FALSE)," ")</f>
        <v>BP AURA</v>
      </c>
      <c r="E12" s="140"/>
      <c r="F12" s="140" t="str">
        <f>IF(B12&lt;&gt;"",VLOOKUP(B12,Liste_engagés!$B$7:$F$200,5,FALSE)," ")</f>
        <v>VH</v>
      </c>
      <c r="G12" s="143">
        <v>1.5749687500000002E-2</v>
      </c>
      <c r="H12" s="144"/>
    </row>
    <row r="13" spans="1:12" ht="13.5" customHeight="1" x14ac:dyDescent="0.2">
      <c r="A13" s="60">
        <v>2</v>
      </c>
      <c r="B13" s="39">
        <v>1</v>
      </c>
      <c r="C13" s="37" t="str">
        <f>IF(B13&lt;&gt;"",VLOOKUP(B13,Liste_engagés!$B$7:$F$200,2,FALSE)," ")</f>
        <v>CHEVREUIL Mathieu</v>
      </c>
      <c r="D13" s="54" t="str">
        <f>IF(B13&lt;&gt;"",VLOOKUP(B13,Liste_engagés!$B$7:$F$200,3,FALSE)," ")</f>
        <v>CELR</v>
      </c>
      <c r="E13" s="39"/>
      <c r="F13" s="39" t="str">
        <f>IF(B13&lt;&gt;"",VLOOKUP(B13,Liste_engagés!$B$7:$F$200,5,FALSE)," ")</f>
        <v>VH</v>
      </c>
      <c r="G13" s="98">
        <v>1.584554398148148E-2</v>
      </c>
      <c r="H13" s="61"/>
    </row>
    <row r="14" spans="1:12" ht="15.75" x14ac:dyDescent="0.25">
      <c r="A14" s="132">
        <v>3</v>
      </c>
      <c r="B14" s="123">
        <v>10</v>
      </c>
      <c r="C14" s="124" t="str">
        <f>IF(B14&lt;&gt;"",VLOOKUP(B14,Liste_engagés!$B$7:$F$200,2,FALSE)," ")</f>
        <v>MEYNADIER Jérome</v>
      </c>
      <c r="D14" s="125" t="str">
        <f>IF(B14&lt;&gt;"",VLOOKUP(B14,Liste_engagés!$B$7:$F$200,3,FALSE)," ")</f>
        <v>BP SUD</v>
      </c>
      <c r="E14" s="123"/>
      <c r="F14" s="123" t="str">
        <f>IF(B14&lt;&gt;"",VLOOKUP(B14,Liste_engagés!$B$7:$F$200,5,FALSE)," ")</f>
        <v>SVH</v>
      </c>
      <c r="G14" s="126">
        <v>1.584863425925926E-2</v>
      </c>
      <c r="H14" s="138"/>
      <c r="I14" s="6"/>
    </row>
    <row r="15" spans="1:12" x14ac:dyDescent="0.2">
      <c r="A15" s="60">
        <v>4</v>
      </c>
      <c r="B15" s="39">
        <v>8</v>
      </c>
      <c r="C15" s="37" t="str">
        <f>IF(B15&lt;&gt;"",VLOOKUP(B15,Liste_engagés!$B$7:$F$200,2,FALSE)," ")</f>
        <v>FONTANA Paul</v>
      </c>
      <c r="D15" s="54" t="str">
        <f>IF(B15&lt;&gt;"",VLOOKUP(B15,Liste_engagés!$B$7:$F$200,3,FALSE)," ")</f>
        <v>BP AURA</v>
      </c>
      <c r="E15" s="39"/>
      <c r="F15" s="39" t="str">
        <f>IF(B15&lt;&gt;"",VLOOKUP(B15,Liste_engagés!$B$7:$F$200,5,FALSE)," ")</f>
        <v>VH</v>
      </c>
      <c r="G15" s="98">
        <v>1.6202256944444444E-2</v>
      </c>
      <c r="H15" s="61"/>
    </row>
    <row r="16" spans="1:12" x14ac:dyDescent="0.2">
      <c r="A16" s="132">
        <v>5</v>
      </c>
      <c r="B16" s="123">
        <v>26</v>
      </c>
      <c r="C16" s="124" t="str">
        <f>IF(B16&lt;&gt;"",VLOOKUP(B16,Liste_engagés!$B$7:$F$200,2,FALSE)," ")</f>
        <v>LAVAL ANAEL</v>
      </c>
      <c r="D16" s="125" t="str">
        <f>IF(B16&lt;&gt;"",VLOOKUP(B16,Liste_engagés!$B$7:$F$200,3,FALSE)," ")</f>
        <v>CE APC</v>
      </c>
      <c r="E16" s="123"/>
      <c r="F16" s="123" t="str">
        <f>IF(B16&lt;&gt;"",VLOOKUP(B16,Liste_engagés!$B$7:$F$200,5,FALSE)," ")</f>
        <v>SH</v>
      </c>
      <c r="G16" s="126">
        <v>1.6431261574074072E-2</v>
      </c>
      <c r="H16" s="138"/>
    </row>
    <row r="17" spans="1:12" x14ac:dyDescent="0.2">
      <c r="A17" s="60">
        <v>6</v>
      </c>
      <c r="B17" s="39">
        <v>4</v>
      </c>
      <c r="C17" s="37" t="str">
        <f>IF(B17&lt;&gt;"",VLOOKUP(B17,Liste_engagés!$B$7:$F$200,2,FALSE)," ")</f>
        <v>RIVOLTA ANDREA</v>
      </c>
      <c r="D17" s="54" t="str">
        <f>IF(B17&lt;&gt;"",VLOOKUP(B17,Liste_engagés!$B$7:$F$200,3,FALSE)," ")</f>
        <v>BP MED</v>
      </c>
      <c r="E17" s="39"/>
      <c r="F17" s="39" t="str">
        <f>IF(B17&lt;&gt;"",VLOOKUP(B17,Liste_engagés!$B$7:$F$200,5,FALSE)," ")</f>
        <v>SVH</v>
      </c>
      <c r="G17" s="98">
        <v>1.6439131944444445E-2</v>
      </c>
      <c r="H17" s="61"/>
    </row>
    <row r="18" spans="1:12" x14ac:dyDescent="0.2">
      <c r="A18" s="60">
        <v>7</v>
      </c>
      <c r="B18" s="39">
        <v>20</v>
      </c>
      <c r="C18" s="37" t="str">
        <f>IF(B18&lt;&gt;"",VLOOKUP(B18,Liste_engagés!$B$7:$F$200,2,FALSE)," ")</f>
        <v>RIGAUT Arnaud</v>
      </c>
      <c r="D18" s="54" t="str">
        <f>IF(B18&lt;&gt;"",VLOOKUP(B18,Liste_engagés!$B$7:$F$200,3,FALSE)," ")</f>
        <v>CE HDF</v>
      </c>
      <c r="E18" s="39"/>
      <c r="F18" s="39" t="str">
        <f>IF(B18&lt;&gt;"",VLOOKUP(B18,Liste_engagés!$B$7:$F$200,5,FALSE)," ")</f>
        <v>VH</v>
      </c>
      <c r="G18" s="98">
        <v>1.6917013888888888E-2</v>
      </c>
      <c r="H18" s="61"/>
    </row>
    <row r="19" spans="1:12" x14ac:dyDescent="0.2">
      <c r="A19" s="60">
        <v>8</v>
      </c>
      <c r="B19" s="39">
        <v>16</v>
      </c>
      <c r="C19" s="37" t="str">
        <f>IF(B19&lt;&gt;"",VLOOKUP(B19,Liste_engagés!$B$7:$F$200,2,FALSE)," ")</f>
        <v>SOUSA  Bruno</v>
      </c>
      <c r="D19" s="54" t="str">
        <f>IF(B19&lt;&gt;"",VLOOKUP(B19,Liste_engagés!$B$7:$F$200,3,FALSE)," ")</f>
        <v>CE HDF</v>
      </c>
      <c r="E19" s="39"/>
      <c r="F19" s="39" t="str">
        <f>IF(B19&lt;&gt;"",VLOOKUP(B19,Liste_engagés!$B$7:$F$200,5,FALSE)," ")</f>
        <v>VH</v>
      </c>
      <c r="G19" s="98">
        <v>1.7062222222222225E-2</v>
      </c>
      <c r="H19" s="61"/>
    </row>
    <row r="20" spans="1:12" x14ac:dyDescent="0.2">
      <c r="A20" s="60">
        <v>9</v>
      </c>
      <c r="B20" s="39">
        <v>2</v>
      </c>
      <c r="C20" s="37" t="str">
        <f>IF(B20&lt;&gt;"",VLOOKUP(B20,Liste_engagés!$B$7:$F$200,2,FALSE)," ")</f>
        <v>CHEVALIER PHILIPPE</v>
      </c>
      <c r="D20" s="54" t="str">
        <f>IF(B20&lt;&gt;"",VLOOKUP(B20,Liste_engagés!$B$7:$F$200,3,FALSE)," ")</f>
        <v>CE PAL</v>
      </c>
      <c r="E20" s="39"/>
      <c r="F20" s="39" t="str">
        <f>IF(B20&lt;&gt;"",VLOOKUP(B20,Liste_engagés!$B$7:$F$200,5,FALSE)," ")</f>
        <v>SVH</v>
      </c>
      <c r="G20" s="98">
        <v>1.7143564814814816E-2</v>
      </c>
      <c r="H20" s="61"/>
    </row>
    <row r="21" spans="1:12" x14ac:dyDescent="0.2">
      <c r="A21" s="60">
        <v>10</v>
      </c>
      <c r="B21" s="39">
        <v>30</v>
      </c>
      <c r="C21" s="37" t="str">
        <f>IF(B21&lt;&gt;"",VLOOKUP(B21,Liste_engagés!$B$7:$F$200,2,FALSE)," ")</f>
        <v>GEMELINE  Matthieu</v>
      </c>
      <c r="D21" s="54" t="str">
        <f>IF(B21&lt;&gt;"",VLOOKUP(B21,Liste_engagés!$B$7:$F$200,3,FALSE)," ")</f>
        <v>CE HDF</v>
      </c>
      <c r="E21" s="39"/>
      <c r="F21" s="39" t="str">
        <f>IF(B21&lt;&gt;"",VLOOKUP(B21,Liste_engagés!$B$7:$F$200,5,FALSE)," ")</f>
        <v>VH</v>
      </c>
      <c r="G21" s="98">
        <v>1.7272719907407409E-2</v>
      </c>
      <c r="H21" s="61"/>
    </row>
    <row r="22" spans="1:12" x14ac:dyDescent="0.2">
      <c r="A22" s="60">
        <v>11</v>
      </c>
      <c r="B22" s="39">
        <v>11</v>
      </c>
      <c r="C22" s="37" t="str">
        <f>IF(B22&lt;&gt;"",VLOOKUP(B22,Liste_engagés!$B$7:$F$200,2,FALSE)," ")</f>
        <v xml:space="preserve">GAUFFIER Stéphane </v>
      </c>
      <c r="D22" s="54" t="str">
        <f>IF(B22&lt;&gt;"",VLOOKUP(B22,Liste_engagés!$B$7:$F$200,3,FALSE)," ")</f>
        <v>CE  BPL</v>
      </c>
      <c r="E22" s="39"/>
      <c r="F22" s="39" t="str">
        <f>IF(B22&lt;&gt;"",VLOOKUP(B22,Liste_engagés!$B$7:$F$200,5,FALSE)," ")</f>
        <v>SVH</v>
      </c>
      <c r="G22" s="98">
        <v>1.7308333333333332E-2</v>
      </c>
      <c r="H22" s="61"/>
    </row>
    <row r="23" spans="1:12" x14ac:dyDescent="0.2">
      <c r="A23" s="60">
        <v>12</v>
      </c>
      <c r="B23" s="39">
        <v>21</v>
      </c>
      <c r="C23" s="37" t="str">
        <f>IF(B23&lt;&gt;"",VLOOKUP(B23,Liste_engagés!$B$7:$F$200,2,FALSE)," ")</f>
        <v>PEASTER Christophe</v>
      </c>
      <c r="D23" s="54" t="str">
        <f>IF(B23&lt;&gt;"",VLOOKUP(B23,Liste_engagés!$B$7:$F$200,3,FALSE)," ")</f>
        <v>CELR</v>
      </c>
      <c r="E23" s="39"/>
      <c r="F23" s="39" t="str">
        <f>IF(B23&lt;&gt;"",VLOOKUP(B23,Liste_engagés!$B$7:$F$200,5,FALSE)," ")</f>
        <v>SVH</v>
      </c>
      <c r="G23" s="98">
        <v>1.7356851851851849E-2</v>
      </c>
      <c r="H23" s="61"/>
      <c r="L23" s="15"/>
    </row>
    <row r="24" spans="1:12" x14ac:dyDescent="0.2">
      <c r="A24" s="60">
        <v>13</v>
      </c>
      <c r="B24" s="39">
        <v>15</v>
      </c>
      <c r="C24" s="37" t="str">
        <f>IF(B24&lt;&gt;"",VLOOKUP(B24,Liste_engagés!$B$7:$F$200,2,FALSE)," ")</f>
        <v>DERRIER Damien</v>
      </c>
      <c r="D24" s="54" t="str">
        <f>IF(B24&lt;&gt;"",VLOOKUP(B24,Liste_engagés!$B$7:$F$200,3,FALSE)," ")</f>
        <v>BPCE SA</v>
      </c>
      <c r="E24" s="39"/>
      <c r="F24" s="39" t="str">
        <f>IF(B24&lt;&gt;"",VLOOKUP(B24,Liste_engagés!$B$7:$F$200,5,FALSE)," ")</f>
        <v>VH</v>
      </c>
      <c r="G24" s="98">
        <v>1.7461412037037036E-2</v>
      </c>
      <c r="H24" s="61"/>
    </row>
    <row r="25" spans="1:12" x14ac:dyDescent="0.2">
      <c r="A25" s="60">
        <v>14</v>
      </c>
      <c r="B25" s="39">
        <v>19</v>
      </c>
      <c r="C25" s="37" t="str">
        <f>IF(B25&lt;&gt;"",VLOOKUP(B25,Liste_engagés!$B$7:$F$200,2,FALSE)," ")</f>
        <v>DURINI  ERIC</v>
      </c>
      <c r="D25" s="54" t="str">
        <f>IF(B25&lt;&gt;"",VLOOKUP(B25,Liste_engagés!$B$7:$F$200,3,FALSE)," ")</f>
        <v>BP MED</v>
      </c>
      <c r="E25" s="39"/>
      <c r="F25" s="39" t="str">
        <f>IF(B25&lt;&gt;"",VLOOKUP(B25,Liste_engagés!$B$7:$F$200,5,FALSE)," ")</f>
        <v>SVH</v>
      </c>
      <c r="G25" s="98">
        <v>1.7699282407407407E-2</v>
      </c>
      <c r="H25" s="61"/>
      <c r="K25" s="33"/>
    </row>
    <row r="26" spans="1:12" x14ac:dyDescent="0.2">
      <c r="A26" s="60">
        <v>15</v>
      </c>
      <c r="B26" s="39">
        <v>32</v>
      </c>
      <c r="C26" s="37" t="str">
        <f>IF(B26&lt;&gt;"",VLOOKUP(B26,Liste_engagés!$B$7:$F$200,2,FALSE)," ")</f>
        <v>CARLONE Guiseppe</v>
      </c>
      <c r="D26" s="54" t="str">
        <f>IF(B26&lt;&gt;"",VLOOKUP(B26,Liste_engagés!$B$7:$F$200,3,FALSE)," ")</f>
        <v>CE HDF</v>
      </c>
      <c r="E26" s="39"/>
      <c r="F26" s="39" t="str">
        <f>IF(B26&lt;&gt;"",VLOOKUP(B26,Liste_engagés!$B$7:$F$200,5,FALSE)," ")</f>
        <v>SVH</v>
      </c>
      <c r="G26" s="98">
        <v>1.8044988425925924E-2</v>
      </c>
      <c r="H26" s="61"/>
    </row>
    <row r="27" spans="1:12" x14ac:dyDescent="0.2">
      <c r="A27" s="60">
        <v>16</v>
      </c>
      <c r="B27" s="39">
        <v>17</v>
      </c>
      <c r="C27" s="37" t="str">
        <f>IF(B27&lt;&gt;"",VLOOKUP(B27,Liste_engagés!$B$7:$F$200,2,FALSE)," ")</f>
        <v>TOSELLO ALAIN</v>
      </c>
      <c r="D27" s="54" t="str">
        <f>IF(B27&lt;&gt;"",VLOOKUP(B27,Liste_engagés!$B$7:$F$200,3,FALSE)," ")</f>
        <v>BP MED</v>
      </c>
      <c r="E27" s="39"/>
      <c r="F27" s="39" t="str">
        <f>IF(B27&lt;&gt;"",VLOOKUP(B27,Liste_engagés!$B$7:$F$200,5,FALSE)," ")</f>
        <v>SVH</v>
      </c>
      <c r="G27" s="98">
        <v>1.8469733796296298E-2</v>
      </c>
      <c r="H27" s="61"/>
      <c r="K27" s="32"/>
    </row>
    <row r="28" spans="1:12" x14ac:dyDescent="0.2">
      <c r="A28" s="60">
        <v>17</v>
      </c>
      <c r="B28" s="39">
        <v>18</v>
      </c>
      <c r="C28" s="37" t="str">
        <f>IF(B28&lt;&gt;"",VLOOKUP(B28,Liste_engagés!$B$7:$F$200,2,FALSE)," ")</f>
        <v>LEJEUNE  Hugo</v>
      </c>
      <c r="D28" s="54" t="str">
        <f>IF(B28&lt;&gt;"",VLOOKUP(B28,Liste_engagés!$B$7:$F$200,3,FALSE)," ")</f>
        <v>CE PAL</v>
      </c>
      <c r="E28" s="39"/>
      <c r="F28" s="39" t="str">
        <f>IF(B28&lt;&gt;"",VLOOKUP(B28,Liste_engagés!$B$7:$F$200,5,FALSE)," ")</f>
        <v>SH</v>
      </c>
      <c r="G28" s="98">
        <v>1.8522256944444444E-2</v>
      </c>
      <c r="H28" s="61"/>
    </row>
    <row r="29" spans="1:12" x14ac:dyDescent="0.2">
      <c r="A29" s="60">
        <v>18</v>
      </c>
      <c r="B29" s="39">
        <v>7</v>
      </c>
      <c r="C29" s="37" t="str">
        <f>IF(B29&lt;&gt;"",VLOOKUP(B29,Liste_engagés!$B$7:$F$200,2,FALSE)," ")</f>
        <v>DOUMERC Bernard</v>
      </c>
      <c r="D29" s="54" t="str">
        <f>IF(B29&lt;&gt;"",VLOOKUP(B29,Liste_engagés!$B$7:$F$200,3,FALSE)," ")</f>
        <v>CELR</v>
      </c>
      <c r="E29" s="39"/>
      <c r="F29" s="39" t="str">
        <f>IF(B29&lt;&gt;"",VLOOKUP(B29,Liste_engagés!$B$7:$F$200,5,FALSE)," ")</f>
        <v>SVH</v>
      </c>
      <c r="G29" s="98">
        <v>1.8648726851851854E-2</v>
      </c>
      <c r="H29" s="61"/>
    </row>
    <row r="30" spans="1:12" x14ac:dyDescent="0.2">
      <c r="A30" s="60">
        <v>19</v>
      </c>
      <c r="B30" s="39">
        <v>5</v>
      </c>
      <c r="C30" s="37" t="str">
        <f>IF(B30&lt;&gt;"",VLOOKUP(B30,Liste_engagés!$B$7:$F$200,2,FALSE)," ")</f>
        <v>NEGRIER PATRICE</v>
      </c>
      <c r="D30" s="54" t="str">
        <f>IF(B30&lt;&gt;"",VLOOKUP(B30,Liste_engagés!$B$7:$F$200,3,FALSE)," ")</f>
        <v>CE PAL</v>
      </c>
      <c r="E30" s="39"/>
      <c r="F30" s="39" t="str">
        <f>IF(B30&lt;&gt;"",VLOOKUP(B30,Liste_engagés!$B$7:$F$200,5,FALSE)," ")</f>
        <v>SVH</v>
      </c>
      <c r="G30" s="98">
        <v>1.8770173611111111E-2</v>
      </c>
      <c r="H30" s="61"/>
    </row>
    <row r="31" spans="1:12" x14ac:dyDescent="0.2">
      <c r="A31" s="60">
        <v>20</v>
      </c>
      <c r="B31" s="39">
        <v>14</v>
      </c>
      <c r="C31" s="37" t="str">
        <f>IF(B31&lt;&gt;"",VLOOKUP(B31,Liste_engagés!$B$7:$F$200,2,FALSE)," ")</f>
        <v>BAILLEUL Anthony</v>
      </c>
      <c r="D31" s="54" t="str">
        <f>IF(B31&lt;&gt;"",VLOOKUP(B31,Liste_engagés!$B$7:$F$200,3,FALSE)," ")</f>
        <v>CE HDF</v>
      </c>
      <c r="E31" s="39"/>
      <c r="F31" s="39" t="str">
        <f>IF(B31&lt;&gt;"",VLOOKUP(B31,Liste_engagés!$B$7:$F$200,5,FALSE)," ")</f>
        <v>VH</v>
      </c>
      <c r="G31" s="98">
        <v>1.8770902777777779E-2</v>
      </c>
      <c r="H31" s="61"/>
    </row>
    <row r="32" spans="1:12" x14ac:dyDescent="0.2">
      <c r="A32" s="60">
        <v>21</v>
      </c>
      <c r="B32" s="39">
        <v>25</v>
      </c>
      <c r="C32" s="37" t="str">
        <f>IF(B32&lt;&gt;"",VLOOKUP(B32,Liste_engagés!$B$7:$F$200,2,FALSE)," ")</f>
        <v>ROUCHUT VINCENT</v>
      </c>
      <c r="D32" s="54" t="str">
        <f>IF(B32&lt;&gt;"",VLOOKUP(B32,Liste_engagés!$B$7:$F$200,3,FALSE)," ")</f>
        <v>CE PAL</v>
      </c>
      <c r="E32" s="39"/>
      <c r="F32" s="39" t="str">
        <f>IF(B32&lt;&gt;"",VLOOKUP(B32,Liste_engagés!$B$7:$F$200,5,FALSE)," ")</f>
        <v>SH</v>
      </c>
      <c r="G32" s="98">
        <v>1.9280173611111111E-2</v>
      </c>
      <c r="H32" s="61"/>
    </row>
    <row r="33" spans="1:8" x14ac:dyDescent="0.2">
      <c r="A33" s="60">
        <v>22</v>
      </c>
      <c r="B33" s="39">
        <v>12</v>
      </c>
      <c r="C33" s="37" t="str">
        <f>IF(B33&lt;&gt;"",VLOOKUP(B33,Liste_engagés!$B$7:$F$200,2,FALSE)," ")</f>
        <v>VIVIER PHILIPPE</v>
      </c>
      <c r="D33" s="54" t="str">
        <f>IF(B33&lt;&gt;"",VLOOKUP(B33,Liste_engagés!$B$7:$F$200,3,FALSE)," ")</f>
        <v>CE PAL</v>
      </c>
      <c r="E33" s="39"/>
      <c r="F33" s="39" t="str">
        <f>IF(B33&lt;&gt;"",VLOOKUP(B33,Liste_engagés!$B$7:$F$200,5,FALSE)," ")</f>
        <v>SVH</v>
      </c>
      <c r="G33" s="98">
        <v>1.9496342592592593E-2</v>
      </c>
      <c r="H33" s="61"/>
    </row>
    <row r="34" spans="1:8" x14ac:dyDescent="0.2">
      <c r="A34" s="60">
        <v>23</v>
      </c>
      <c r="B34" s="39">
        <v>28</v>
      </c>
      <c r="C34" s="37" t="str">
        <f>IF(B34&lt;&gt;"",VLOOKUP(B34,Liste_engagés!$B$7:$F$200,2,FALSE)," ")</f>
        <v>BRIZAIS Yann</v>
      </c>
      <c r="D34" s="54" t="str">
        <f>IF(B34&lt;&gt;"",VLOOKUP(B34,Liste_engagés!$B$7:$F$200,3,FALSE)," ")</f>
        <v>BPCE IT</v>
      </c>
      <c r="E34" s="39"/>
      <c r="F34" s="39" t="str">
        <f>IF(B34&lt;&gt;"",VLOOKUP(B34,Liste_engagés!$B$7:$F$200,5,FALSE)," ")</f>
        <v>SVH</v>
      </c>
      <c r="G34" s="98">
        <v>1.9826215277777778E-2</v>
      </c>
      <c r="H34" s="61"/>
    </row>
    <row r="35" spans="1:8" x14ac:dyDescent="0.2">
      <c r="A35" s="60">
        <v>24</v>
      </c>
      <c r="B35" s="39">
        <v>6</v>
      </c>
      <c r="C35" s="37" t="str">
        <f>IF(B35&lt;&gt;"",VLOOKUP(B35,Liste_engagés!$B$7:$F$200,2,FALSE)," ")</f>
        <v>PARIS Charles</v>
      </c>
      <c r="D35" s="54" t="str">
        <f>IF(B35&lt;&gt;"",VLOOKUP(B35,Liste_engagés!$B$7:$F$200,3,FALSE)," ")</f>
        <v>CE  BPL</v>
      </c>
      <c r="E35" s="39"/>
      <c r="F35" s="39" t="str">
        <f>IF(B35&lt;&gt;"",VLOOKUP(B35,Liste_engagés!$B$7:$F$200,5,FALSE)," ")</f>
        <v>SH</v>
      </c>
      <c r="G35" s="98">
        <v>2.0212523148148146E-2</v>
      </c>
      <c r="H35" s="61"/>
    </row>
    <row r="36" spans="1:8" x14ac:dyDescent="0.2">
      <c r="A36" s="132">
        <v>25</v>
      </c>
      <c r="B36" s="123">
        <v>38</v>
      </c>
      <c r="C36" s="124" t="str">
        <f>IF(B36&lt;&gt;"",VLOOKUP(B36,Liste_engagés!$B$7:$F$200,2,FALSE)," ")</f>
        <v>VENIER VERONIQUE</v>
      </c>
      <c r="D36" s="125" t="str">
        <f>IF(B36&lt;&gt;"",VLOOKUP(B36,Liste_engagés!$B$7:$F$200,3,FALSE)," ")</f>
        <v>BP MED</v>
      </c>
      <c r="E36" s="123"/>
      <c r="F36" s="123" t="str">
        <f>IF(B36&lt;&gt;"",VLOOKUP(B36,Liste_engagés!$B$7:$F$200,5,FALSE)," ")</f>
        <v>F</v>
      </c>
      <c r="G36" s="126">
        <v>2.0553761574074073E-2</v>
      </c>
      <c r="H36" s="138"/>
    </row>
    <row r="37" spans="1:8" x14ac:dyDescent="0.2">
      <c r="A37" s="60">
        <v>26</v>
      </c>
      <c r="B37" s="39">
        <v>29</v>
      </c>
      <c r="C37" s="37" t="str">
        <f>IF(B37&lt;&gt;"",VLOOKUP(B37,Liste_engagés!$B$7:$F$200,2,FALSE)," ")</f>
        <v>GAULME pierre olivier</v>
      </c>
      <c r="D37" s="54" t="str">
        <f>IF(B37&lt;&gt;"",VLOOKUP(B37,Liste_engagés!$B$7:$F$200,3,FALSE)," ")</f>
        <v>BP MED</v>
      </c>
      <c r="E37" s="39"/>
      <c r="F37" s="39" t="str">
        <f>IF(B37&lt;&gt;"",VLOOKUP(B37,Liste_engagés!$B$7:$F$200,5,FALSE)," ")</f>
        <v>SVH</v>
      </c>
      <c r="G37" s="98">
        <v>2.0746736111111112E-2</v>
      </c>
      <c r="H37" s="61"/>
    </row>
    <row r="38" spans="1:8" x14ac:dyDescent="0.2">
      <c r="A38" s="60">
        <v>27</v>
      </c>
      <c r="B38" s="39">
        <v>13</v>
      </c>
      <c r="C38" s="37" t="str">
        <f>IF(B38&lt;&gt;"",VLOOKUP(B38,Liste_engagés!$B$7:$F$200,2,FALSE)," ")</f>
        <v>ROUSSEL Marc</v>
      </c>
      <c r="D38" s="54" t="str">
        <f>IF(B38&lt;&gt;"",VLOOKUP(B38,Liste_engagés!$B$7:$F$200,3,FALSE)," ")</f>
        <v>BP AURA</v>
      </c>
      <c r="E38" s="39"/>
      <c r="F38" s="39" t="str">
        <f>IF(B38&lt;&gt;"",VLOOKUP(B38,Liste_engagés!$B$7:$F$200,5,FALSE)," ")</f>
        <v>SVH</v>
      </c>
      <c r="G38" s="98">
        <v>2.1221423611111109E-2</v>
      </c>
      <c r="H38" s="61"/>
    </row>
    <row r="39" spans="1:8" x14ac:dyDescent="0.2">
      <c r="A39" s="60">
        <v>28</v>
      </c>
      <c r="B39" s="39">
        <v>31</v>
      </c>
      <c r="C39" s="37" t="str">
        <f>IF(B39&lt;&gt;"",VLOOKUP(B39,Liste_engagés!$B$7:$F$200,2,FALSE)," ")</f>
        <v>GHEBBANO DANIEL</v>
      </c>
      <c r="D39" s="54" t="str">
        <f>IF(B39&lt;&gt;"",VLOOKUP(B39,Liste_engagés!$B$7:$F$200,3,FALSE)," ")</f>
        <v>CE PAC</v>
      </c>
      <c r="E39" s="39"/>
      <c r="F39" s="39" t="str">
        <f>IF(B39&lt;&gt;"",VLOOKUP(B39,Liste_engagés!$B$7:$F$200,5,FALSE)," ")</f>
        <v>SVH</v>
      </c>
      <c r="G39" s="98">
        <v>2.1492974537037038E-2</v>
      </c>
      <c r="H39" s="61"/>
    </row>
    <row r="40" spans="1:8" x14ac:dyDescent="0.2">
      <c r="A40" s="60">
        <v>29</v>
      </c>
      <c r="B40" s="39">
        <v>22</v>
      </c>
      <c r="C40" s="37" t="str">
        <f>IF(B40&lt;&gt;"",VLOOKUP(B40,Liste_engagés!$B$7:$F$200,2,FALSE)," ")</f>
        <v>NEBOUY GUILLAUME</v>
      </c>
      <c r="D40" s="54" t="str">
        <f>IF(B40&lt;&gt;"",VLOOKUP(B40,Liste_engagés!$B$7:$F$200,3,FALSE)," ")</f>
        <v>CE LDA</v>
      </c>
      <c r="E40" s="39"/>
      <c r="F40" s="39" t="str">
        <f>IF(B40&lt;&gt;"",VLOOKUP(B40,Liste_engagés!$B$7:$F$200,5,FALSE)," ")</f>
        <v>SH</v>
      </c>
      <c r="G40" s="98">
        <v>2.154758101851852E-2</v>
      </c>
      <c r="H40" s="61"/>
    </row>
    <row r="41" spans="1:8" x14ac:dyDescent="0.2">
      <c r="A41" s="60">
        <v>30</v>
      </c>
      <c r="B41" s="39">
        <v>37</v>
      </c>
      <c r="C41" s="37" t="str">
        <f>IF(B41&lt;&gt;"",VLOOKUP(B41,Liste_engagés!$B$7:$F$200,2,FALSE)," ")</f>
        <v>BONNEAU Magali</v>
      </c>
      <c r="D41" s="54" t="str">
        <f>IF(B41&lt;&gt;"",VLOOKUP(B41,Liste_engagés!$B$7:$F$200,3,FALSE)," ")</f>
        <v>CE LC</v>
      </c>
      <c r="E41" s="39"/>
      <c r="F41" s="39" t="str">
        <f>IF(B41&lt;&gt;"",VLOOKUP(B41,Liste_engagés!$B$7:$F$200,5,FALSE)," ")</f>
        <v>F</v>
      </c>
      <c r="G41" s="98">
        <v>2.1760578703703706E-2</v>
      </c>
      <c r="H41" s="61"/>
    </row>
    <row r="42" spans="1:8" x14ac:dyDescent="0.2">
      <c r="A42" s="60">
        <v>31</v>
      </c>
      <c r="B42" s="39">
        <v>35</v>
      </c>
      <c r="C42" s="37" t="str">
        <f>IF(B42&lt;&gt;"",VLOOKUP(B42,Liste_engagés!$B$7:$F$200,2,FALSE)," ")</f>
        <v>BOTTERO CAROLINE</v>
      </c>
      <c r="D42" s="54" t="str">
        <f>IF(B42&lt;&gt;"",VLOOKUP(B42,Liste_engagés!$B$7:$F$200,3,FALSE)," ")</f>
        <v>CERA</v>
      </c>
      <c r="E42" s="39"/>
      <c r="F42" s="39" t="str">
        <f>IF(B42&lt;&gt;"",VLOOKUP(B42,Liste_engagés!$B$7:$F$200,5,FALSE)," ")</f>
        <v>F</v>
      </c>
      <c r="G42" s="98">
        <v>2.2794907407407406E-2</v>
      </c>
      <c r="H42" s="61"/>
    </row>
    <row r="43" spans="1:8" x14ac:dyDescent="0.2">
      <c r="A43" s="60">
        <v>32</v>
      </c>
      <c r="B43" s="39">
        <v>34</v>
      </c>
      <c r="C43" s="37" t="str">
        <f>IF(B43&lt;&gt;"",VLOOKUP(B43,Liste_engagés!$B$7:$F$200,2,FALSE)," ")</f>
        <v>TARTIE Jean-Paul</v>
      </c>
      <c r="D43" s="54" t="str">
        <f>IF(B43&lt;&gt;"",VLOOKUP(B43,Liste_engagés!$B$7:$F$200,3,FALSE)," ")</f>
        <v>CELR</v>
      </c>
      <c r="E43" s="39"/>
      <c r="F43" s="39" t="str">
        <f>IF(B43&lt;&gt;"",VLOOKUP(B43,Liste_engagés!$B$7:$F$200,5,FALSE)," ")</f>
        <v>SVH</v>
      </c>
      <c r="G43" s="98">
        <v>2.3196111111111112E-2</v>
      </c>
      <c r="H43" s="61"/>
    </row>
    <row r="44" spans="1:8" x14ac:dyDescent="0.2">
      <c r="A44" s="60">
        <v>33</v>
      </c>
      <c r="B44" s="39">
        <v>27</v>
      </c>
      <c r="C44" s="37" t="str">
        <f>IF(B44&lt;&gt;"",VLOOKUP(B44,Liste_engagés!$B$7:$F$200,2,FALSE)," ")</f>
        <v>TEGLIA CHRISTOPHE</v>
      </c>
      <c r="D44" s="54" t="str">
        <f>IF(B44&lt;&gt;"",VLOOKUP(B44,Liste_engagés!$B$7:$F$200,3,FALSE)," ")</f>
        <v>CE PAC</v>
      </c>
      <c r="E44" s="39"/>
      <c r="F44" s="39" t="str">
        <f>IF(B44&lt;&gt;"",VLOOKUP(B44,Liste_engagés!$B$7:$F$200,5,FALSE)," ")</f>
        <v>SVH</v>
      </c>
      <c r="G44" s="98">
        <v>2.3412615740740741E-2</v>
      </c>
      <c r="H44" s="61"/>
    </row>
    <row r="45" spans="1:8" x14ac:dyDescent="0.2">
      <c r="A45" s="60">
        <v>34</v>
      </c>
      <c r="B45" s="39">
        <v>24</v>
      </c>
      <c r="C45" s="37" t="str">
        <f>IF(B45&lt;&gt;"",VLOOKUP(B45,Liste_engagés!$B$7:$F$200,2,FALSE)," ")</f>
        <v>OLIVIER  Cedric</v>
      </c>
      <c r="D45" s="54" t="str">
        <f>IF(B45&lt;&gt;"",VLOOKUP(B45,Liste_engagés!$B$7:$F$200,3,FALSE)," ")</f>
        <v>CE HDF</v>
      </c>
      <c r="E45" s="39"/>
      <c r="F45" s="39" t="str">
        <f>IF(B45&lt;&gt;"",VLOOKUP(B45,Liste_engagés!$B$7:$F$200,5,FALSE)," ")</f>
        <v>SVH</v>
      </c>
      <c r="G45" s="98">
        <v>2.407965277777778E-2</v>
      </c>
      <c r="H45" s="61"/>
    </row>
    <row r="46" spans="1:8" x14ac:dyDescent="0.2">
      <c r="A46" s="60">
        <v>35</v>
      </c>
      <c r="B46" s="39">
        <v>39</v>
      </c>
      <c r="C46" s="37" t="str">
        <f>IF(B46&lt;&gt;"",VLOOKUP(B46,Liste_engagés!$B$7:$F$200,2,FALSE)," ")</f>
        <v>NICOLET NATHALIE</v>
      </c>
      <c r="D46" s="54" t="str">
        <f>IF(B46&lt;&gt;"",VLOOKUP(B46,Liste_engagés!$B$7:$F$200,3,FALSE)," ")</f>
        <v>CE LDA</v>
      </c>
      <c r="E46" s="39"/>
      <c r="F46" s="39" t="str">
        <f>IF(B46&lt;&gt;"",VLOOKUP(B46,Liste_engagés!$B$7:$F$200,5,FALSE)," ")</f>
        <v>F</v>
      </c>
      <c r="G46" s="98">
        <v>2.8095231481481478E-2</v>
      </c>
      <c r="H46" s="61"/>
    </row>
    <row r="47" spans="1:8" x14ac:dyDescent="0.2">
      <c r="A47" s="60" t="s">
        <v>112</v>
      </c>
      <c r="B47" s="39">
        <v>33</v>
      </c>
      <c r="C47" s="37" t="str">
        <f>IF(B47&lt;&gt;"",VLOOKUP(B47,Liste_engagés!$B$7:$F$200,2,FALSE)," ")</f>
        <v>DOUET JACQUES</v>
      </c>
      <c r="D47" s="54" t="str">
        <f>IF(B47&lt;&gt;"",VLOOKUP(B47,Liste_engagés!$B$7:$F$200,3,FALSE)," ")</f>
        <v>CE PAC</v>
      </c>
      <c r="E47" s="39"/>
      <c r="F47" s="39" t="str">
        <f>IF(B47&lt;&gt;"",VLOOKUP(B47,Liste_engagés!$B$7:$F$200,5,FALSE)," ")</f>
        <v>SVH</v>
      </c>
      <c r="G47" s="98"/>
      <c r="H47" s="61"/>
    </row>
    <row r="48" spans="1:8" x14ac:dyDescent="0.2">
      <c r="A48" s="60" t="s">
        <v>112</v>
      </c>
      <c r="B48" s="39">
        <v>23</v>
      </c>
      <c r="C48" s="37" t="str">
        <f>IF(B48&lt;&gt;"",VLOOKUP(B48,Liste_engagés!$B$7:$F$200,2,FALSE)," ")</f>
        <v>WIRTH Lionel</v>
      </c>
      <c r="D48" s="54" t="str">
        <f>IF(B48&lt;&gt;"",VLOOKUP(B48,Liste_engagés!$B$7:$F$200,3,FALSE)," ")</f>
        <v>BP AURA</v>
      </c>
      <c r="E48" s="39"/>
      <c r="F48" s="39" t="str">
        <f>IF(B48&lt;&gt;"",VLOOKUP(B48,Liste_engagés!$B$7:$F$200,5,FALSE)," ")</f>
        <v>SVH</v>
      </c>
      <c r="G48" s="98"/>
      <c r="H48" s="61"/>
    </row>
    <row r="49" spans="1:8" x14ac:dyDescent="0.2">
      <c r="A49" s="60" t="s">
        <v>112</v>
      </c>
      <c r="B49" s="39">
        <v>9</v>
      </c>
      <c r="C49" s="37" t="str">
        <f>IF(B49&lt;&gt;"",VLOOKUP(B49,Liste_engagés!$B$7:$F$200,2,FALSE)," ")</f>
        <v>VOISIN ERIC</v>
      </c>
      <c r="D49" s="54" t="str">
        <f>IF(B49&lt;&gt;"",VLOOKUP(B49,Liste_engagés!$B$7:$F$200,3,FALSE)," ")</f>
        <v>CE IDF</v>
      </c>
      <c r="E49" s="39"/>
      <c r="F49" s="39" t="str">
        <f>IF(B49&lt;&gt;"",VLOOKUP(B49,Liste_engagés!$B$7:$F$200,5,FALSE)," ")</f>
        <v>VH</v>
      </c>
      <c r="G49" s="98"/>
      <c r="H49" s="61"/>
    </row>
    <row r="50" spans="1:8" ht="13.5" thickBot="1" x14ac:dyDescent="0.25">
      <c r="A50" s="66" t="s">
        <v>112</v>
      </c>
      <c r="B50" s="64">
        <v>36</v>
      </c>
      <c r="C50" s="62" t="str">
        <f>IF(B50&lt;&gt;"",VLOOKUP(B50,Liste_engagés!$B$7:$F$200,2,FALSE)," ")</f>
        <v>GRILLET-AUBERT Catherine</v>
      </c>
      <c r="D50" s="63" t="str">
        <f>IF(B50&lt;&gt;"",VLOOKUP(B50,Liste_engagés!$B$7:$F$200,3,FALSE)," ")</f>
        <v>BP AURA</v>
      </c>
      <c r="E50" s="64"/>
      <c r="F50" s="64" t="str">
        <f>IF(B50&lt;&gt;"",VLOOKUP(B50,Liste_engagés!$B$7:$F$200,5,FALSE)," ")</f>
        <v>F</v>
      </c>
      <c r="G50" s="99"/>
      <c r="H50" s="67"/>
    </row>
    <row r="51" spans="1:8" x14ac:dyDescent="0.2">
      <c r="A51"/>
      <c r="B51"/>
      <c r="C51"/>
      <c r="D51"/>
      <c r="E51"/>
      <c r="F51"/>
      <c r="G51"/>
      <c r="H51"/>
    </row>
    <row r="52" spans="1:8" x14ac:dyDescent="0.2">
      <c r="A52"/>
      <c r="B52"/>
      <c r="C52"/>
      <c r="D52"/>
      <c r="E52"/>
      <c r="F52"/>
      <c r="G52"/>
      <c r="H52"/>
    </row>
    <row r="53" spans="1:8" x14ac:dyDescent="0.2">
      <c r="A53"/>
      <c r="B53"/>
      <c r="C53"/>
      <c r="D53"/>
      <c r="E53"/>
      <c r="F53"/>
      <c r="G53"/>
      <c r="H53"/>
    </row>
    <row r="54" spans="1:8" x14ac:dyDescent="0.2">
      <c r="A54"/>
      <c r="B54"/>
      <c r="C54"/>
      <c r="D54"/>
      <c r="E54"/>
      <c r="F54"/>
      <c r="G54"/>
      <c r="H54"/>
    </row>
    <row r="55" spans="1:8" x14ac:dyDescent="0.2">
      <c r="A55"/>
      <c r="B55"/>
      <c r="C55"/>
      <c r="D55"/>
      <c r="E55"/>
      <c r="F55"/>
      <c r="G55"/>
      <c r="H55"/>
    </row>
    <row r="56" spans="1:8" x14ac:dyDescent="0.2">
      <c r="A56"/>
      <c r="B56"/>
      <c r="C56"/>
      <c r="D56"/>
      <c r="E56"/>
      <c r="F56"/>
      <c r="G56"/>
      <c r="H56"/>
    </row>
    <row r="57" spans="1:8" x14ac:dyDescent="0.2">
      <c r="A57"/>
      <c r="B57"/>
      <c r="C57"/>
      <c r="D57"/>
      <c r="E57"/>
      <c r="F57"/>
      <c r="G57"/>
      <c r="H57"/>
    </row>
    <row r="58" spans="1:8" x14ac:dyDescent="0.2">
      <c r="A58"/>
      <c r="B58"/>
      <c r="C58"/>
      <c r="D58"/>
      <c r="E58"/>
      <c r="F58"/>
      <c r="G58"/>
      <c r="H58"/>
    </row>
    <row r="59" spans="1:8" x14ac:dyDescent="0.2">
      <c r="A59"/>
      <c r="B59"/>
      <c r="C59"/>
      <c r="D59"/>
      <c r="E59"/>
      <c r="F59"/>
      <c r="G59"/>
      <c r="H59"/>
    </row>
    <row r="60" spans="1:8" x14ac:dyDescent="0.2">
      <c r="A60"/>
      <c r="B60"/>
      <c r="C60"/>
      <c r="D60"/>
      <c r="E60"/>
      <c r="F60"/>
      <c r="G60"/>
      <c r="H60"/>
    </row>
    <row r="61" spans="1:8" x14ac:dyDescent="0.2">
      <c r="A61"/>
      <c r="B61"/>
      <c r="C61"/>
      <c r="D61"/>
      <c r="E61"/>
      <c r="F61"/>
      <c r="G61"/>
      <c r="H61"/>
    </row>
    <row r="62" spans="1:8" x14ac:dyDescent="0.2">
      <c r="A62"/>
      <c r="B62"/>
      <c r="C62"/>
      <c r="D62"/>
      <c r="E62"/>
      <c r="F62"/>
      <c r="G62"/>
      <c r="H62"/>
    </row>
    <row r="63" spans="1:8" x14ac:dyDescent="0.2">
      <c r="A63"/>
      <c r="B63"/>
      <c r="C63"/>
      <c r="D63"/>
      <c r="E63"/>
      <c r="F63"/>
      <c r="G63"/>
      <c r="H63"/>
    </row>
    <row r="64" spans="1:8" x14ac:dyDescent="0.2">
      <c r="A64"/>
      <c r="B64"/>
      <c r="C64"/>
      <c r="D64"/>
      <c r="E64"/>
      <c r="F64"/>
      <c r="G64"/>
      <c r="H64"/>
    </row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</sheetData>
  <autoFilter ref="A11:H102" xr:uid="{00000000-0009-0000-0000-000007000000}"/>
  <mergeCells count="15">
    <mergeCell ref="B4:C4"/>
    <mergeCell ref="E4:H4"/>
    <mergeCell ref="B1:H1"/>
    <mergeCell ref="B2:C2"/>
    <mergeCell ref="E2:H2"/>
    <mergeCell ref="B3:C3"/>
    <mergeCell ref="E3:H3"/>
    <mergeCell ref="A9:H10"/>
    <mergeCell ref="B5:C5"/>
    <mergeCell ref="E5:H5"/>
    <mergeCell ref="A6:H6"/>
    <mergeCell ref="B7:C7"/>
    <mergeCell ref="E7:H7"/>
    <mergeCell ref="B8:C8"/>
    <mergeCell ref="E8:H8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81" fitToHeight="0" orientation="portrait" horizontalDpi="4294967293" verticalDpi="720" r:id="rId1"/>
  <headerFooter alignWithMargins="0">
    <oddFooter>&amp;C_x000D_&amp;1#&amp;"Calibri"&amp;6&amp;K626469 Public</oddFooter>
  </headerFooter>
  <drawing r:id="rId2"/>
  <legacyDrawing r:id="rId3"/>
  <controls>
    <mc:AlternateContent xmlns:mc="http://schemas.openxmlformats.org/markup-compatibility/2006">
      <mc:Choice Requires="x14">
        <control shapeId="244738" r:id="rId4" name="Vainqueurs">
          <controlPr defaultSize="0" autoLine="0" r:id="rId5">
            <anchor>
              <from>
                <xdr:col>9</xdr:col>
                <xdr:colOff>619125</xdr:colOff>
                <xdr:row>2</xdr:row>
                <xdr:rowOff>47625</xdr:rowOff>
              </from>
              <to>
                <xdr:col>12</xdr:col>
                <xdr:colOff>133350</xdr:colOff>
                <xdr:row>3</xdr:row>
                <xdr:rowOff>133350</xdr:rowOff>
              </to>
            </anchor>
          </controlPr>
        </control>
      </mc:Choice>
      <mc:Fallback>
        <control shapeId="244738" r:id="rId4" name="Vainqueurs"/>
      </mc:Fallback>
    </mc:AlternateContent>
    <mc:AlternateContent xmlns:mc="http://schemas.openxmlformats.org/markup-compatibility/2006">
      <mc:Choice Requires="x14">
        <control shapeId="244739" r:id="rId6" name="surlignage">
          <controlPr defaultSize="0" autoLine="0" r:id="rId7">
            <anchor>
              <from>
                <xdr:col>9</xdr:col>
                <xdr:colOff>619125</xdr:colOff>
                <xdr:row>4</xdr:row>
                <xdr:rowOff>85725</xdr:rowOff>
              </from>
              <to>
                <xdr:col>12</xdr:col>
                <xdr:colOff>133350</xdr:colOff>
                <xdr:row>5</xdr:row>
                <xdr:rowOff>161925</xdr:rowOff>
              </to>
            </anchor>
          </controlPr>
        </control>
      </mc:Choice>
      <mc:Fallback>
        <control shapeId="244739" r:id="rId6" name="surlignage"/>
      </mc:Fallback>
    </mc:AlternateContent>
    <mc:AlternateContent xmlns:mc="http://schemas.openxmlformats.org/markup-compatibility/2006">
      <mc:Choice Requires="x14">
        <control shapeId="244740" r:id="rId8" name="impression">
          <controlPr defaultSize="0" autoLine="0" r:id="rId9">
            <anchor>
              <from>
                <xdr:col>9</xdr:col>
                <xdr:colOff>619125</xdr:colOff>
                <xdr:row>6</xdr:row>
                <xdr:rowOff>123825</xdr:rowOff>
              </from>
              <to>
                <xdr:col>12</xdr:col>
                <xdr:colOff>133350</xdr:colOff>
                <xdr:row>8</xdr:row>
                <xdr:rowOff>9525</xdr:rowOff>
              </to>
            </anchor>
          </controlPr>
        </control>
      </mc:Choice>
      <mc:Fallback>
        <control shapeId="244740" r:id="rId8" name="impression"/>
      </mc:Fallback>
    </mc:AlternateContent>
    <mc:AlternateContent xmlns:mc="http://schemas.openxmlformats.org/markup-compatibility/2006">
      <mc:Choice Requires="x14">
        <control shapeId="244741" r:id="rId10" name="extraction">
          <controlPr defaultSize="0" autoLine="0" r:id="rId11">
            <anchor>
              <from>
                <xdr:col>9</xdr:col>
                <xdr:colOff>619125</xdr:colOff>
                <xdr:row>8</xdr:row>
                <xdr:rowOff>152400</xdr:rowOff>
              </from>
              <to>
                <xdr:col>12</xdr:col>
                <xdr:colOff>133350</xdr:colOff>
                <xdr:row>10</xdr:row>
                <xdr:rowOff>28575</xdr:rowOff>
              </to>
            </anchor>
          </controlPr>
        </control>
      </mc:Choice>
      <mc:Fallback>
        <control shapeId="244741" r:id="rId10" name="extraction"/>
      </mc:Fallback>
    </mc:AlternateContent>
    <mc:AlternateContent xmlns:mc="http://schemas.openxmlformats.org/markup-compatibility/2006">
      <mc:Choice Requires="x14">
        <control shapeId="244742" r:id="rId12" name="verifdossard1">
          <controlPr defaultSize="0" autoLine="0" r:id="rId13">
            <anchor>
              <from>
                <xdr:col>9</xdr:col>
                <xdr:colOff>619125</xdr:colOff>
                <xdr:row>0</xdr:row>
                <xdr:rowOff>47625</xdr:rowOff>
              </from>
              <to>
                <xdr:col>12</xdr:col>
                <xdr:colOff>133350</xdr:colOff>
                <xdr:row>1</xdr:row>
                <xdr:rowOff>95250</xdr:rowOff>
              </to>
            </anchor>
          </controlPr>
        </control>
      </mc:Choice>
      <mc:Fallback>
        <control shapeId="244742" r:id="rId12" name="verifdossard1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66AA5-CA43-4655-AE3C-EE4A9CB8A3E5}">
  <sheetPr codeName="Feuil11">
    <tabColor rgb="FF92D050"/>
  </sheetPr>
  <dimension ref="A1:J350"/>
  <sheetViews>
    <sheetView zoomScale="90" zoomScaleNormal="90" zoomScaleSheetLayoutView="100" workbookViewId="0">
      <selection activeCell="D27" sqref="D27"/>
    </sheetView>
  </sheetViews>
  <sheetFormatPr baseColWidth="10" defaultColWidth="11.42578125" defaultRowHeight="12.75" x14ac:dyDescent="0.2"/>
  <cols>
    <col min="1" max="1" width="12.42578125" style="1" bestFit="1" customWidth="1"/>
    <col min="2" max="2" width="7" style="1" bestFit="1" customWidth="1"/>
    <col min="3" max="3" width="24.7109375" style="2" bestFit="1" customWidth="1"/>
    <col min="4" max="4" width="23.5703125" style="1" bestFit="1" customWidth="1"/>
    <col min="5" max="5" width="9" style="2" bestFit="1" customWidth="1"/>
    <col min="6" max="6" width="10.42578125" style="1" bestFit="1" customWidth="1"/>
    <col min="7" max="8" width="11.42578125" bestFit="1" customWidth="1"/>
    <col min="9" max="9" width="3.7109375" customWidth="1"/>
  </cols>
  <sheetData>
    <row r="1" spans="1:10" ht="18.75" customHeight="1" x14ac:dyDescent="0.25">
      <c r="A1" s="4" t="s">
        <v>2</v>
      </c>
      <c r="B1" s="217" t="str">
        <f>'Scratch CLM'!B1</f>
        <v>Challenge BPCE</v>
      </c>
      <c r="C1" s="218"/>
      <c r="D1" s="218"/>
      <c r="E1" s="218"/>
      <c r="F1" s="218"/>
      <c r="G1" s="218"/>
      <c r="H1" s="219"/>
    </row>
    <row r="2" spans="1:10" ht="15.75" customHeight="1" x14ac:dyDescent="0.25">
      <c r="A2" s="3" t="s">
        <v>3</v>
      </c>
      <c r="B2" s="220" t="str">
        <f>'Scratch CLM'!B2</f>
        <v>12 et 13 Octobre</v>
      </c>
      <c r="C2" s="221"/>
      <c r="D2" s="90" t="s">
        <v>4</v>
      </c>
      <c r="E2" s="212">
        <f>'Scratch CLM'!E2</f>
        <v>0</v>
      </c>
      <c r="F2" s="222"/>
      <c r="G2" s="222"/>
      <c r="H2" s="223"/>
    </row>
    <row r="3" spans="1:10" ht="15.75" customHeight="1" x14ac:dyDescent="0.25">
      <c r="A3" s="3" t="s">
        <v>0</v>
      </c>
      <c r="B3" s="220">
        <f>'Scratch CLM'!B3</f>
        <v>0</v>
      </c>
      <c r="C3" s="221"/>
      <c r="D3" s="90" t="s">
        <v>5</v>
      </c>
      <c r="E3" s="224">
        <f>G9</f>
        <v>2.0553761574074073E-2</v>
      </c>
      <c r="F3" s="225"/>
      <c r="G3" s="225"/>
      <c r="H3" s="226"/>
    </row>
    <row r="4" spans="1:10" ht="15.75" customHeight="1" x14ac:dyDescent="0.25">
      <c r="A4" s="3" t="s">
        <v>1</v>
      </c>
      <c r="B4" s="212" t="s">
        <v>21</v>
      </c>
      <c r="C4" s="213"/>
      <c r="D4" s="90" t="s">
        <v>6</v>
      </c>
      <c r="E4" s="214">
        <f>IF(AND(NOT(E2=""),NOT(E3="")),E2/(HOUR(E3)+(MINUTE(E3)/60)+(SECOND(E3)/3600)),"")</f>
        <v>0</v>
      </c>
      <c r="F4" s="215"/>
      <c r="G4" s="215"/>
      <c r="H4" s="216"/>
    </row>
    <row r="5" spans="1:10" ht="15.75" customHeight="1" x14ac:dyDescent="0.25">
      <c r="A5" s="3" t="s">
        <v>10</v>
      </c>
      <c r="B5" s="212">
        <v>5</v>
      </c>
      <c r="C5" s="213"/>
      <c r="D5" s="90" t="s">
        <v>17</v>
      </c>
      <c r="E5" s="212">
        <f>'Indiv Route Dames'!B5</f>
        <v>5</v>
      </c>
      <c r="F5" s="222"/>
      <c r="G5" s="222"/>
      <c r="H5" s="223"/>
    </row>
    <row r="6" spans="1:10" ht="12.75" customHeight="1" x14ac:dyDescent="0.2">
      <c r="A6" s="209" t="s">
        <v>129</v>
      </c>
      <c r="B6" s="210"/>
      <c r="C6" s="210"/>
      <c r="D6" s="210"/>
      <c r="E6" s="210"/>
      <c r="F6" s="210"/>
      <c r="G6" s="210"/>
      <c r="H6" s="211"/>
    </row>
    <row r="7" spans="1:10" ht="13.5" customHeight="1" x14ac:dyDescent="0.2">
      <c r="A7" s="209"/>
      <c r="B7" s="210"/>
      <c r="C7" s="210"/>
      <c r="D7" s="210"/>
      <c r="E7" s="210"/>
      <c r="F7" s="210"/>
      <c r="G7" s="210"/>
      <c r="H7" s="211"/>
    </row>
    <row r="8" spans="1:10" ht="15.75" x14ac:dyDescent="0.25">
      <c r="A8" s="14" t="s">
        <v>8</v>
      </c>
      <c r="B8" s="90" t="s">
        <v>9</v>
      </c>
      <c r="C8" s="90" t="s">
        <v>14</v>
      </c>
      <c r="D8" s="90" t="s">
        <v>12</v>
      </c>
      <c r="E8" s="5"/>
      <c r="F8" s="90" t="s">
        <v>7</v>
      </c>
      <c r="G8" s="68" t="s">
        <v>5</v>
      </c>
      <c r="H8" s="69"/>
    </row>
    <row r="9" spans="1:10" x14ac:dyDescent="0.2">
      <c r="A9" s="306">
        <v>1</v>
      </c>
      <c r="B9" s="294">
        <v>38</v>
      </c>
      <c r="C9" s="304" t="str">
        <f>IF(B9&lt;&gt;"",VLOOKUP(B9,Liste_engagés!$B$7:$F$200,2,FALSE)," ")</f>
        <v>VENIER VERONIQUE</v>
      </c>
      <c r="D9" s="305" t="str">
        <f>IF(B9&lt;&gt;"",VLOOKUP(B9,Liste_engagés!$B$7:$F$200,3,FALSE)," ")</f>
        <v>BP MED</v>
      </c>
      <c r="E9" s="294"/>
      <c r="F9" s="294" t="str">
        <f>IF(B9&lt;&gt;"",VLOOKUP(B9,Liste_engagés!$B$7:$F$200,5,FALSE)," ")</f>
        <v>F</v>
      </c>
      <c r="G9" s="311">
        <f>IF(B9&lt;&gt;"",VLOOKUP(B9,'Scratch CLM'!$B$12:$H$54,6,FALSE),"")</f>
        <v>2.0553761574074073E-2</v>
      </c>
      <c r="H9" s="61"/>
      <c r="J9" s="1"/>
    </row>
    <row r="10" spans="1:10" x14ac:dyDescent="0.2">
      <c r="A10" s="60">
        <v>2</v>
      </c>
      <c r="B10" s="39">
        <v>37</v>
      </c>
      <c r="C10" s="37" t="str">
        <f>IF(B10&lt;&gt;"",VLOOKUP(B10,Liste_engagés!$B$7:$F$200,2,FALSE)," ")</f>
        <v>BONNEAU Magali</v>
      </c>
      <c r="D10" s="54" t="str">
        <f>IF(B10&lt;&gt;"",VLOOKUP(B10,Liste_engagés!$B$7:$F$200,3,FALSE)," ")</f>
        <v>CE LC</v>
      </c>
      <c r="E10" s="39"/>
      <c r="F10" s="39" t="str">
        <f>IF(B10&lt;&gt;"",VLOOKUP(B10,Liste_engagés!$B$7:$F$200,5,FALSE)," ")</f>
        <v>F</v>
      </c>
      <c r="G10" s="98">
        <f>IF(B10&lt;&gt;"",VLOOKUP(B10,'Scratch CLM'!$B$12:$H$54,6,FALSE),"")</f>
        <v>2.1760578703703706E-2</v>
      </c>
      <c r="H10" s="61"/>
    </row>
    <row r="11" spans="1:10" x14ac:dyDescent="0.2">
      <c r="A11" s="60">
        <v>3</v>
      </c>
      <c r="B11" s="39">
        <v>35</v>
      </c>
      <c r="C11" s="37" t="str">
        <f>IF(B11&lt;&gt;"",VLOOKUP(B11,Liste_engagés!$B$7:$F$200,2,FALSE)," ")</f>
        <v>BOTTERO CAROLINE</v>
      </c>
      <c r="D11" s="54" t="str">
        <f>IF(B11&lt;&gt;"",VLOOKUP(B11,Liste_engagés!$B$7:$F$200,3,FALSE)," ")</f>
        <v>CERA</v>
      </c>
      <c r="E11" s="39"/>
      <c r="F11" s="39" t="str">
        <f>IF(B11&lt;&gt;"",VLOOKUP(B11,Liste_engagés!$B$7:$F$200,5,FALSE)," ")</f>
        <v>F</v>
      </c>
      <c r="G11" s="98">
        <f>IF(B11&lt;&gt;"",VLOOKUP(B11,'Scratch CLM'!$B$12:$H$54,6,FALSE),"")</f>
        <v>2.2794907407407406E-2</v>
      </c>
      <c r="H11" s="61"/>
    </row>
    <row r="12" spans="1:10" ht="12.75" customHeight="1" x14ac:dyDescent="0.2">
      <c r="A12" s="60">
        <v>4</v>
      </c>
      <c r="B12" s="39">
        <v>39</v>
      </c>
      <c r="C12" s="37" t="str">
        <f>IF(B12&lt;&gt;"",VLOOKUP(B12,Liste_engagés!$B$7:$F$200,2,FALSE)," ")</f>
        <v>NICOLET NATHALIE</v>
      </c>
      <c r="D12" s="54" t="str">
        <f>IF(B12&lt;&gt;"",VLOOKUP(B12,Liste_engagés!$B$7:$F$200,3,FALSE)," ")</f>
        <v>CE LDA</v>
      </c>
      <c r="E12" s="39"/>
      <c r="F12" s="39" t="str">
        <f>IF(B12&lt;&gt;"",VLOOKUP(B12,Liste_engagés!$B$7:$F$200,5,FALSE)," ")</f>
        <v>F</v>
      </c>
      <c r="G12" s="98">
        <f>IF(B12&lt;&gt;"",VLOOKUP(B12,'Scratch CLM'!$B$12:$H$54,6,FALSE),"")</f>
        <v>2.8095231481481478E-2</v>
      </c>
      <c r="H12" s="61"/>
    </row>
    <row r="13" spans="1:10" ht="12.75" customHeight="1" thickBot="1" x14ac:dyDescent="0.25">
      <c r="A13" s="66">
        <v>5</v>
      </c>
      <c r="B13" s="64">
        <v>36</v>
      </c>
      <c r="C13" s="62" t="str">
        <f>IF(B13&lt;&gt;"",VLOOKUP(B13,Liste_engagés!$B$7:$F$200,2,FALSE)," ")</f>
        <v>GRILLET-AUBERT Catherine</v>
      </c>
      <c r="D13" s="63" t="str">
        <f>IF(B13&lt;&gt;"",VLOOKUP(B13,Liste_engagés!$B$7:$F$200,3,FALSE)," ")</f>
        <v>BP AURA</v>
      </c>
      <c r="E13" s="64"/>
      <c r="F13" s="64" t="str">
        <f>IF(B13&lt;&gt;"",VLOOKUP(B13,Liste_engagés!$B$7:$F$200,5,FALSE)," ")</f>
        <v>F</v>
      </c>
      <c r="G13" s="99">
        <f>IF(B13&lt;&gt;"",VLOOKUP(B13,'Scratch CLM'!$B$12:$H$54,6,FALSE),"")</f>
        <v>0</v>
      </c>
      <c r="H13" s="67"/>
    </row>
    <row r="14" spans="1:10" x14ac:dyDescent="0.2">
      <c r="A14"/>
      <c r="B14"/>
      <c r="C14"/>
      <c r="D14"/>
      <c r="E14"/>
      <c r="F14"/>
    </row>
    <row r="15" spans="1:10" x14ac:dyDescent="0.2">
      <c r="A15"/>
      <c r="B15"/>
      <c r="C15"/>
      <c r="D15"/>
      <c r="E15"/>
      <c r="F15"/>
    </row>
    <row r="16" spans="1:10" x14ac:dyDescent="0.2">
      <c r="A16"/>
      <c r="B16"/>
      <c r="C16"/>
      <c r="D16"/>
      <c r="E16"/>
      <c r="F16"/>
    </row>
    <row r="17" customFormat="1" x14ac:dyDescent="0.2"/>
    <row r="18" customFormat="1" x14ac:dyDescent="0.2"/>
    <row r="19" customFormat="1" x14ac:dyDescent="0.2"/>
    <row r="20" customFormat="1" x14ac:dyDescent="0.2"/>
    <row r="21" customFormat="1" x14ac:dyDescent="0.2"/>
    <row r="22" customFormat="1" x14ac:dyDescent="0.2"/>
    <row r="23" customFormat="1" x14ac:dyDescent="0.2"/>
    <row r="24" customFormat="1" x14ac:dyDescent="0.2"/>
    <row r="25" customFormat="1" x14ac:dyDescent="0.2"/>
    <row r="26" customFormat="1" x14ac:dyDescent="0.2"/>
    <row r="27" customFormat="1" x14ac:dyDescent="0.2"/>
    <row r="28" customFormat="1" x14ac:dyDescent="0.2"/>
    <row r="29" customFormat="1" x14ac:dyDescent="0.2"/>
    <row r="30" customFormat="1" x14ac:dyDescent="0.2"/>
    <row r="31" customFormat="1" x14ac:dyDescent="0.2"/>
    <row r="32" customFormat="1" x14ac:dyDescent="0.2"/>
    <row r="33" customFormat="1" x14ac:dyDescent="0.2"/>
    <row r="34" customFormat="1" x14ac:dyDescent="0.2"/>
    <row r="35" customFormat="1" x14ac:dyDescent="0.2"/>
    <row r="36" customFormat="1" x14ac:dyDescent="0.2"/>
    <row r="37" customFormat="1" x14ac:dyDescent="0.2"/>
    <row r="38" customFormat="1" x14ac:dyDescent="0.2"/>
    <row r="39" customFormat="1" x14ac:dyDescent="0.2"/>
    <row r="40" customFormat="1" x14ac:dyDescent="0.2"/>
    <row r="41" customFormat="1" x14ac:dyDescent="0.2"/>
    <row r="42" customFormat="1" x14ac:dyDescent="0.2"/>
    <row r="43" customFormat="1" x14ac:dyDescent="0.2"/>
    <row r="44" customFormat="1" x14ac:dyDescent="0.2"/>
    <row r="45" customFormat="1" x14ac:dyDescent="0.2"/>
    <row r="46" customFormat="1" x14ac:dyDescent="0.2"/>
    <row r="47" customFormat="1" x14ac:dyDescent="0.2"/>
    <row r="48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</sheetData>
  <mergeCells count="10">
    <mergeCell ref="B5:C5"/>
    <mergeCell ref="E5:H5"/>
    <mergeCell ref="A6:H7"/>
    <mergeCell ref="B1:H1"/>
    <mergeCell ref="B2:C2"/>
    <mergeCell ref="E2:H2"/>
    <mergeCell ref="B3:C3"/>
    <mergeCell ref="E3:H3"/>
    <mergeCell ref="B4:C4"/>
    <mergeCell ref="E4:H4"/>
  </mergeCells>
  <printOptions horizontalCentered="1"/>
  <pageMargins left="0.39370078740157483" right="0.39370078740157483" top="0.39370078740157483" bottom="0.39370078740157483" header="0.51181102362204722" footer="0.51181102362204722"/>
  <pageSetup paperSize="9" orientation="landscape" r:id="rId1"/>
  <headerFooter alignWithMargins="0">
    <oddFooter>&amp;C_x000D_&amp;1#&amp;"Calibri"&amp;6&amp;K626469 Public</oddFooter>
  </headerFooter>
  <drawing r:id="rId2"/>
  <legacyDrawing r:id="rId3"/>
  <controls>
    <mc:AlternateContent xmlns:mc="http://schemas.openxmlformats.org/markup-compatibility/2006">
      <mc:Choice Requires="x14">
        <control shapeId="245761" r:id="rId4" name="Mise_en_Pages">
          <controlPr defaultSize="0" print="0" autoLine="0" autoPict="0" r:id="rId5">
            <anchor>
              <from>
                <xdr:col>10</xdr:col>
                <xdr:colOff>0</xdr:colOff>
                <xdr:row>1</xdr:row>
                <xdr:rowOff>0</xdr:rowOff>
              </from>
              <to>
                <xdr:col>12</xdr:col>
                <xdr:colOff>276225</xdr:colOff>
                <xdr:row>2</xdr:row>
                <xdr:rowOff>161925</xdr:rowOff>
              </to>
            </anchor>
          </controlPr>
        </control>
      </mc:Choice>
      <mc:Fallback>
        <control shapeId="245761" r:id="rId4" name="Mise_en_Pages"/>
      </mc:Fallback>
    </mc:AlternateContent>
    <mc:AlternateContent xmlns:mc="http://schemas.openxmlformats.org/markup-compatibility/2006">
      <mc:Choice Requires="x14">
        <control shapeId="245762" r:id="rId6" name="impression">
          <controlPr defaultSize="0" print="0" autoLine="0" autoPict="0" r:id="rId7">
            <anchor>
              <from>
                <xdr:col>10</xdr:col>
                <xdr:colOff>0</xdr:colOff>
                <xdr:row>3</xdr:row>
                <xdr:rowOff>161925</xdr:rowOff>
              </from>
              <to>
                <xdr:col>12</xdr:col>
                <xdr:colOff>276225</xdr:colOff>
                <xdr:row>5</xdr:row>
                <xdr:rowOff>123825</xdr:rowOff>
              </to>
            </anchor>
          </controlPr>
        </control>
      </mc:Choice>
      <mc:Fallback>
        <control shapeId="245762" r:id="rId6" name="impression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FD28F-1C04-41CF-B21A-B897DA4DD141}">
  <sheetPr codeName="Feuil19">
    <tabColor rgb="FF92D050"/>
  </sheetPr>
  <dimension ref="A1:J350"/>
  <sheetViews>
    <sheetView zoomScaleNormal="100" zoomScaleSheetLayoutView="100" workbookViewId="0">
      <selection activeCell="C23" sqref="C23"/>
    </sheetView>
  </sheetViews>
  <sheetFormatPr baseColWidth="10" defaultColWidth="11.42578125" defaultRowHeight="12.75" x14ac:dyDescent="0.2"/>
  <cols>
    <col min="1" max="1" width="12.7109375" style="1" customWidth="1"/>
    <col min="2" max="2" width="19.28515625" style="1" customWidth="1"/>
    <col min="3" max="3" width="24.85546875" style="2" customWidth="1"/>
    <col min="4" max="4" width="21" style="1" customWidth="1"/>
    <col min="5" max="5" width="10.85546875" style="2" customWidth="1"/>
    <col min="6" max="6" width="7.7109375" style="1" customWidth="1"/>
    <col min="7" max="8" width="12.5703125" bestFit="1" customWidth="1"/>
    <col min="9" max="9" width="3.7109375" customWidth="1"/>
  </cols>
  <sheetData>
    <row r="1" spans="1:10" ht="18.75" customHeight="1" x14ac:dyDescent="0.25">
      <c r="A1" s="4" t="s">
        <v>2</v>
      </c>
      <c r="B1" s="190" t="str">
        <f>'Scratch CLM'!B1</f>
        <v>Challenge BPCE</v>
      </c>
      <c r="C1" s="190"/>
      <c r="D1" s="191"/>
      <c r="E1" s="191"/>
      <c r="F1" s="191"/>
      <c r="G1" s="192"/>
      <c r="H1" s="193"/>
    </row>
    <row r="2" spans="1:10" ht="15.75" customHeight="1" x14ac:dyDescent="0.25">
      <c r="A2" s="3" t="s">
        <v>3</v>
      </c>
      <c r="B2" s="198" t="str">
        <f>'Scratch CLM'!B2</f>
        <v>12 et 13 Octobre</v>
      </c>
      <c r="C2" s="198"/>
      <c r="D2" s="90" t="s">
        <v>4</v>
      </c>
      <c r="E2" s="194">
        <f>'Scratch CLM'!E2</f>
        <v>0</v>
      </c>
      <c r="F2" s="194"/>
      <c r="G2" s="195"/>
      <c r="H2" s="196"/>
    </row>
    <row r="3" spans="1:10" ht="15.75" customHeight="1" x14ac:dyDescent="0.25">
      <c r="A3" s="3" t="s">
        <v>0</v>
      </c>
      <c r="B3" s="198">
        <f>'Scratch CLM'!B3</f>
        <v>0</v>
      </c>
      <c r="C3" s="198"/>
      <c r="D3" s="90" t="s">
        <v>5</v>
      </c>
      <c r="E3" s="197">
        <f>G9</f>
        <v>1.6431261574074072E-2</v>
      </c>
      <c r="F3" s="197"/>
      <c r="G3" s="195"/>
      <c r="H3" s="196"/>
    </row>
    <row r="4" spans="1:10" ht="15.75" customHeight="1" x14ac:dyDescent="0.25">
      <c r="A4" s="3" t="s">
        <v>1</v>
      </c>
      <c r="B4" s="194" t="s">
        <v>22</v>
      </c>
      <c r="C4" s="194"/>
      <c r="D4" s="90" t="s">
        <v>6</v>
      </c>
      <c r="E4" s="199">
        <f>IF(AND(NOT(E2=""),NOT(E3="")),E2/(HOUR(E3)+(MINUTE(E3)/60)+(SECOND(E3)/3600)),"")</f>
        <v>0</v>
      </c>
      <c r="F4" s="199"/>
      <c r="G4" s="195"/>
      <c r="H4" s="196"/>
    </row>
    <row r="5" spans="1:10" ht="15.75" customHeight="1" x14ac:dyDescent="0.25">
      <c r="A5" s="3" t="s">
        <v>10</v>
      </c>
      <c r="B5" s="194">
        <v>5</v>
      </c>
      <c r="C5" s="194"/>
      <c r="D5" s="90" t="s">
        <v>17</v>
      </c>
      <c r="E5" s="194">
        <f>'Indiv Route Senior'!B5</f>
        <v>5</v>
      </c>
      <c r="F5" s="194"/>
      <c r="G5" s="194"/>
      <c r="H5" s="227"/>
    </row>
    <row r="6" spans="1:10" ht="12.75" customHeight="1" x14ac:dyDescent="0.2">
      <c r="A6" s="209" t="s">
        <v>130</v>
      </c>
      <c r="B6" s="210"/>
      <c r="C6" s="210"/>
      <c r="D6" s="210"/>
      <c r="E6" s="210"/>
      <c r="F6" s="210"/>
      <c r="G6" s="210"/>
      <c r="H6" s="211"/>
    </row>
    <row r="7" spans="1:10" ht="13.5" customHeight="1" x14ac:dyDescent="0.2">
      <c r="A7" s="209"/>
      <c r="B7" s="210"/>
      <c r="C7" s="210"/>
      <c r="D7" s="210"/>
      <c r="E7" s="210"/>
      <c r="F7" s="210"/>
      <c r="G7" s="210"/>
      <c r="H7" s="211"/>
    </row>
    <row r="8" spans="1:10" ht="15.75" x14ac:dyDescent="0.25">
      <c r="A8" s="14" t="s">
        <v>8</v>
      </c>
      <c r="B8" s="90" t="s">
        <v>9</v>
      </c>
      <c r="C8" s="90" t="s">
        <v>14</v>
      </c>
      <c r="D8" s="90" t="s">
        <v>12</v>
      </c>
      <c r="E8" s="5"/>
      <c r="F8" s="90" t="s">
        <v>7</v>
      </c>
      <c r="G8" s="68" t="s">
        <v>5</v>
      </c>
      <c r="H8" s="69"/>
    </row>
    <row r="9" spans="1:10" x14ac:dyDescent="0.2">
      <c r="A9" s="306">
        <v>1</v>
      </c>
      <c r="B9" s="294">
        <v>26</v>
      </c>
      <c r="C9" s="304" t="str">
        <f>IF(B9&lt;&gt;"",VLOOKUP(B9,Liste_engagés!$B$7:$F$200,2,FALSE)," ")</f>
        <v>LAVAL ANAEL</v>
      </c>
      <c r="D9" s="305" t="str">
        <f>IF(B9&lt;&gt;"",VLOOKUP(B9,Liste_engagés!$B$7:$F$200,3,FALSE)," ")</f>
        <v>CE APC</v>
      </c>
      <c r="E9" s="294"/>
      <c r="F9" s="294" t="str">
        <f>IF(B9&lt;&gt;"",VLOOKUP(B9,Liste_engagés!$B$7:$F$200,5,FALSE)," ")</f>
        <v>SH</v>
      </c>
      <c r="G9" s="311">
        <f>IF(B9&lt;&gt;"",VLOOKUP(B9,'Scratch CLM'!$B$12:$H$54,6,FALSE),"")</f>
        <v>1.6431261574074072E-2</v>
      </c>
      <c r="H9" s="61"/>
      <c r="J9" s="1"/>
    </row>
    <row r="10" spans="1:10" x14ac:dyDescent="0.2">
      <c r="A10" s="60">
        <v>2</v>
      </c>
      <c r="B10" s="39">
        <v>18</v>
      </c>
      <c r="C10" s="37" t="str">
        <f>IF(B10&lt;&gt;"",VLOOKUP(B10,Liste_engagés!$B$7:$F$200,2,FALSE)," ")</f>
        <v>LEJEUNE  Hugo</v>
      </c>
      <c r="D10" s="54" t="str">
        <f>IF(B10&lt;&gt;"",VLOOKUP(B10,Liste_engagés!$B$7:$F$200,3,FALSE)," ")</f>
        <v>CE PAL</v>
      </c>
      <c r="E10" s="39"/>
      <c r="F10" s="39" t="str">
        <f>IF(B10&lt;&gt;"",VLOOKUP(B10,Liste_engagés!$B$7:$F$200,5,FALSE)," ")</f>
        <v>SH</v>
      </c>
      <c r="G10" s="98">
        <f>IF(B10&lt;&gt;"",VLOOKUP(B10,'Scratch CLM'!$B$12:$H$54,6,FALSE),"")</f>
        <v>1.8522256944444444E-2</v>
      </c>
      <c r="H10" s="61"/>
    </row>
    <row r="11" spans="1:10" x14ac:dyDescent="0.2">
      <c r="A11" s="60">
        <v>3</v>
      </c>
      <c r="B11" s="39">
        <v>25</v>
      </c>
      <c r="C11" s="37" t="str">
        <f>IF(B11&lt;&gt;"",VLOOKUP(B11,Liste_engagés!$B$7:$F$200,2,FALSE)," ")</f>
        <v>ROUCHUT VINCENT</v>
      </c>
      <c r="D11" s="54" t="str">
        <f>IF(B11&lt;&gt;"",VLOOKUP(B11,Liste_engagés!$B$7:$F$200,3,FALSE)," ")</f>
        <v>CE PAL</v>
      </c>
      <c r="E11" s="39"/>
      <c r="F11" s="39" t="str">
        <f>IF(B11&lt;&gt;"",VLOOKUP(B11,Liste_engagés!$B$7:$F$200,5,FALSE)," ")</f>
        <v>SH</v>
      </c>
      <c r="G11" s="98">
        <f>IF(B11&lt;&gt;"",VLOOKUP(B11,'Scratch CLM'!$B$12:$H$54,6,FALSE),"")</f>
        <v>1.9280173611111111E-2</v>
      </c>
      <c r="H11" s="61"/>
    </row>
    <row r="12" spans="1:10" x14ac:dyDescent="0.2">
      <c r="A12" s="60">
        <v>4</v>
      </c>
      <c r="B12" s="39">
        <v>6</v>
      </c>
      <c r="C12" s="37" t="str">
        <f>IF(B12&lt;&gt;"",VLOOKUP(B12,Liste_engagés!$B$7:$F$200,2,FALSE)," ")</f>
        <v>PARIS Charles</v>
      </c>
      <c r="D12" s="54" t="str">
        <f>IF(B12&lt;&gt;"",VLOOKUP(B12,Liste_engagés!$B$7:$F$200,3,FALSE)," ")</f>
        <v>CE  BPL</v>
      </c>
      <c r="E12" s="39"/>
      <c r="F12" s="39" t="str">
        <f>IF(B12&lt;&gt;"",VLOOKUP(B12,Liste_engagés!$B$7:$F$200,5,FALSE)," ")</f>
        <v>SH</v>
      </c>
      <c r="G12" s="98">
        <f>IF(B12&lt;&gt;"",VLOOKUP(B12,'Scratch CLM'!$B$12:$H$54,6,FALSE),"")</f>
        <v>2.0212523148148146E-2</v>
      </c>
      <c r="H12" s="61"/>
    </row>
    <row r="13" spans="1:10" ht="13.5" thickBot="1" x14ac:dyDescent="0.25">
      <c r="A13" s="66">
        <v>5</v>
      </c>
      <c r="B13" s="64">
        <v>22</v>
      </c>
      <c r="C13" s="62" t="str">
        <f>IF(B13&lt;&gt;"",VLOOKUP(B13,Liste_engagés!$B$7:$F$200,2,FALSE)," ")</f>
        <v>NEBOUY GUILLAUME</v>
      </c>
      <c r="D13" s="63" t="str">
        <f>IF(B13&lt;&gt;"",VLOOKUP(B13,Liste_engagés!$B$7:$F$200,3,FALSE)," ")</f>
        <v>CE LDA</v>
      </c>
      <c r="E13" s="64"/>
      <c r="F13" s="64" t="str">
        <f>IF(B13&lt;&gt;"",VLOOKUP(B13,Liste_engagés!$B$7:$F$200,5,FALSE)," ")</f>
        <v>SH</v>
      </c>
      <c r="G13" s="99">
        <f>IF(B13&lt;&gt;"",VLOOKUP(B13,'Scratch CLM'!$B$12:$H$54,6,FALSE),"")</f>
        <v>2.154758101851852E-2</v>
      </c>
      <c r="H13" s="67"/>
    </row>
    <row r="14" spans="1:10" x14ac:dyDescent="0.2">
      <c r="A14"/>
      <c r="B14"/>
      <c r="C14"/>
      <c r="D14"/>
      <c r="E14"/>
      <c r="F14"/>
    </row>
    <row r="15" spans="1:10" x14ac:dyDescent="0.2">
      <c r="A15"/>
      <c r="B15"/>
      <c r="C15"/>
      <c r="D15"/>
      <c r="E15"/>
      <c r="F15"/>
    </row>
    <row r="16" spans="1:10" x14ac:dyDescent="0.2">
      <c r="A16"/>
      <c r="B16"/>
      <c r="C16"/>
      <c r="D16"/>
      <c r="E16"/>
      <c r="F16"/>
    </row>
    <row r="17" customFormat="1" x14ac:dyDescent="0.2"/>
    <row r="18" customFormat="1" x14ac:dyDescent="0.2"/>
    <row r="19" customFormat="1" x14ac:dyDescent="0.2"/>
    <row r="20" customFormat="1" x14ac:dyDescent="0.2"/>
    <row r="21" customFormat="1" x14ac:dyDescent="0.2"/>
    <row r="22" customFormat="1" x14ac:dyDescent="0.2"/>
    <row r="23" customFormat="1" x14ac:dyDescent="0.2"/>
    <row r="24" customFormat="1" x14ac:dyDescent="0.2"/>
    <row r="25" customFormat="1" x14ac:dyDescent="0.2"/>
    <row r="26" customFormat="1" x14ac:dyDescent="0.2"/>
    <row r="27" customFormat="1" x14ac:dyDescent="0.2"/>
    <row r="28" customFormat="1" x14ac:dyDescent="0.2"/>
    <row r="29" customFormat="1" x14ac:dyDescent="0.2"/>
    <row r="30" customFormat="1" x14ac:dyDescent="0.2"/>
    <row r="31" customFormat="1" x14ac:dyDescent="0.2"/>
    <row r="32" customFormat="1" x14ac:dyDescent="0.2"/>
    <row r="33" customFormat="1" x14ac:dyDescent="0.2"/>
    <row r="34" customFormat="1" x14ac:dyDescent="0.2"/>
    <row r="35" customFormat="1" x14ac:dyDescent="0.2"/>
    <row r="36" customFormat="1" x14ac:dyDescent="0.2"/>
    <row r="37" customFormat="1" x14ac:dyDescent="0.2"/>
    <row r="38" customFormat="1" x14ac:dyDescent="0.2"/>
    <row r="39" customFormat="1" x14ac:dyDescent="0.2"/>
    <row r="40" customFormat="1" x14ac:dyDescent="0.2"/>
    <row r="41" customFormat="1" x14ac:dyDescent="0.2"/>
    <row r="42" customFormat="1" x14ac:dyDescent="0.2"/>
    <row r="43" customFormat="1" x14ac:dyDescent="0.2"/>
    <row r="44" customFormat="1" x14ac:dyDescent="0.2"/>
    <row r="45" customFormat="1" x14ac:dyDescent="0.2"/>
    <row r="46" customFormat="1" x14ac:dyDescent="0.2"/>
    <row r="47" customFormat="1" x14ac:dyDescent="0.2"/>
    <row r="48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</sheetData>
  <mergeCells count="10">
    <mergeCell ref="B5:C5"/>
    <mergeCell ref="E5:H5"/>
    <mergeCell ref="A6:H7"/>
    <mergeCell ref="B1:H1"/>
    <mergeCell ref="B2:C2"/>
    <mergeCell ref="E2:H2"/>
    <mergeCell ref="B3:C3"/>
    <mergeCell ref="E3:H3"/>
    <mergeCell ref="B4:C4"/>
    <mergeCell ref="E4:H4"/>
  </mergeCells>
  <printOptions horizontalCentered="1"/>
  <pageMargins left="0.39370078740157483" right="0.39370078740157483" top="0.39370078740157483" bottom="0.39370078740157483" header="0.51181102362204722" footer="0.51181102362204722"/>
  <pageSetup paperSize="9" orientation="landscape" r:id="rId1"/>
  <headerFooter alignWithMargins="0">
    <oddFooter>&amp;C_x000D_&amp;1#&amp;"Calibri"&amp;6&amp;K626469 Public</oddFooter>
  </headerFooter>
  <drawing r:id="rId2"/>
  <legacyDrawing r:id="rId3"/>
  <controls>
    <mc:AlternateContent xmlns:mc="http://schemas.openxmlformats.org/markup-compatibility/2006">
      <mc:Choice Requires="x14">
        <control shapeId="246785" r:id="rId4" name="Mise_en_Pages">
          <controlPr defaultSize="0" print="0" autoLine="0" autoPict="0" r:id="rId5">
            <anchor>
              <from>
                <xdr:col>10</xdr:col>
                <xdr:colOff>0</xdr:colOff>
                <xdr:row>1</xdr:row>
                <xdr:rowOff>0</xdr:rowOff>
              </from>
              <to>
                <xdr:col>12</xdr:col>
                <xdr:colOff>276225</xdr:colOff>
                <xdr:row>2</xdr:row>
                <xdr:rowOff>171450</xdr:rowOff>
              </to>
            </anchor>
          </controlPr>
        </control>
      </mc:Choice>
      <mc:Fallback>
        <control shapeId="246785" r:id="rId4" name="Mise_en_Pages"/>
      </mc:Fallback>
    </mc:AlternateContent>
    <mc:AlternateContent xmlns:mc="http://schemas.openxmlformats.org/markup-compatibility/2006">
      <mc:Choice Requires="x14">
        <control shapeId="246786" r:id="rId6" name="impression">
          <controlPr defaultSize="0" print="0" autoLine="0" autoPict="0" r:id="rId7">
            <anchor>
              <from>
                <xdr:col>10</xdr:col>
                <xdr:colOff>0</xdr:colOff>
                <xdr:row>3</xdr:row>
                <xdr:rowOff>161925</xdr:rowOff>
              </from>
              <to>
                <xdr:col>12</xdr:col>
                <xdr:colOff>276225</xdr:colOff>
                <xdr:row>5</xdr:row>
                <xdr:rowOff>123825</xdr:rowOff>
              </to>
            </anchor>
          </controlPr>
        </control>
      </mc:Choice>
      <mc:Fallback>
        <control shapeId="246786" r:id="rId6" name="impression"/>
      </mc:Fallback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272B1-B417-4AD2-B10C-BC33263458F0}">
  <sheetPr codeName="Feuil25">
    <tabColor rgb="FF92D050"/>
  </sheetPr>
  <dimension ref="A1:J350"/>
  <sheetViews>
    <sheetView zoomScale="80" zoomScaleNormal="80" zoomScaleSheetLayoutView="100" workbookViewId="0">
      <selection activeCell="A9" sqref="A9:G9"/>
    </sheetView>
  </sheetViews>
  <sheetFormatPr baseColWidth="10" defaultColWidth="11.42578125" defaultRowHeight="12.75" x14ac:dyDescent="0.2"/>
  <cols>
    <col min="1" max="1" width="12.7109375" style="1" customWidth="1"/>
    <col min="2" max="2" width="19.28515625" style="1" customWidth="1"/>
    <col min="3" max="3" width="24.85546875" style="2" customWidth="1"/>
    <col min="4" max="4" width="23" style="1" bestFit="1" customWidth="1"/>
    <col min="5" max="5" width="9.28515625" style="1" bestFit="1" customWidth="1"/>
    <col min="6" max="6" width="12.140625" style="1" customWidth="1"/>
    <col min="7" max="7" width="15.7109375" customWidth="1"/>
    <col min="8" max="8" width="16.42578125" customWidth="1"/>
    <col min="9" max="9" width="3.7109375" customWidth="1"/>
  </cols>
  <sheetData>
    <row r="1" spans="1:10" ht="18.75" customHeight="1" x14ac:dyDescent="0.25">
      <c r="A1" s="4" t="s">
        <v>2</v>
      </c>
      <c r="B1" s="190" t="str">
        <f>'Scratch CLM'!B1</f>
        <v>Challenge BPCE</v>
      </c>
      <c r="C1" s="190"/>
      <c r="D1" s="191"/>
      <c r="E1" s="191"/>
      <c r="F1" s="191"/>
      <c r="G1" s="192"/>
      <c r="H1" s="193"/>
    </row>
    <row r="2" spans="1:10" ht="15.75" customHeight="1" x14ac:dyDescent="0.25">
      <c r="A2" s="3" t="s">
        <v>3</v>
      </c>
      <c r="B2" s="198" t="str">
        <f>'Scratch CLM'!B2</f>
        <v>12 et 13 Octobre</v>
      </c>
      <c r="C2" s="198"/>
      <c r="D2" s="90" t="s">
        <v>4</v>
      </c>
      <c r="E2" s="194">
        <f>'Scratch CLM'!E2</f>
        <v>0</v>
      </c>
      <c r="F2" s="194"/>
      <c r="G2" s="195"/>
      <c r="H2" s="196"/>
    </row>
    <row r="3" spans="1:10" ht="15.75" customHeight="1" x14ac:dyDescent="0.25">
      <c r="A3" s="3" t="s">
        <v>0</v>
      </c>
      <c r="B3" s="198">
        <f>'Scratch CLM'!B3</f>
        <v>0</v>
      </c>
      <c r="C3" s="198"/>
      <c r="D3" s="90" t="s">
        <v>5</v>
      </c>
      <c r="E3" s="197">
        <f>G9</f>
        <v>1.5749687500000002E-2</v>
      </c>
      <c r="F3" s="197"/>
      <c r="G3" s="195"/>
      <c r="H3" s="196"/>
    </row>
    <row r="4" spans="1:10" ht="15.75" customHeight="1" x14ac:dyDescent="0.25">
      <c r="A4" s="3" t="s">
        <v>1</v>
      </c>
      <c r="B4" s="194" t="s">
        <v>23</v>
      </c>
      <c r="C4" s="194"/>
      <c r="D4" s="90" t="s">
        <v>6</v>
      </c>
      <c r="E4" s="199">
        <f>IF(AND(NOT(E2=""),NOT(E3="")),E2/(HOUR(E3)+(MINUTE(E3)/60)+(SECOND(E3)/3600)),"")</f>
        <v>0</v>
      </c>
      <c r="F4" s="199"/>
      <c r="G4" s="195"/>
      <c r="H4" s="196"/>
    </row>
    <row r="5" spans="1:10" ht="15.75" customHeight="1" x14ac:dyDescent="0.25">
      <c r="A5" s="3" t="s">
        <v>10</v>
      </c>
      <c r="B5" s="194">
        <v>9</v>
      </c>
      <c r="C5" s="194"/>
      <c r="D5" s="90" t="s">
        <v>17</v>
      </c>
      <c r="E5" s="194">
        <f>'Indiv Route Vétéran'!B5</f>
        <v>9</v>
      </c>
      <c r="F5" s="194"/>
      <c r="G5" s="194"/>
      <c r="H5" s="227"/>
    </row>
    <row r="6" spans="1:10" ht="12.75" customHeight="1" x14ac:dyDescent="0.2">
      <c r="A6" s="209" t="s">
        <v>131</v>
      </c>
      <c r="B6" s="210"/>
      <c r="C6" s="210"/>
      <c r="D6" s="210"/>
      <c r="E6" s="210"/>
      <c r="F6" s="210"/>
      <c r="G6" s="210"/>
      <c r="H6" s="211"/>
    </row>
    <row r="7" spans="1:10" ht="13.5" customHeight="1" x14ac:dyDescent="0.2">
      <c r="A7" s="209"/>
      <c r="B7" s="210"/>
      <c r="C7" s="210"/>
      <c r="D7" s="210"/>
      <c r="E7" s="210"/>
      <c r="F7" s="210"/>
      <c r="G7" s="210"/>
      <c r="H7" s="211"/>
    </row>
    <row r="8" spans="1:10" ht="15.75" x14ac:dyDescent="0.25">
      <c r="A8" s="14" t="s">
        <v>8</v>
      </c>
      <c r="B8" s="90" t="s">
        <v>9</v>
      </c>
      <c r="C8" s="90" t="s">
        <v>14</v>
      </c>
      <c r="D8" s="90" t="s">
        <v>12</v>
      </c>
      <c r="E8" s="5"/>
      <c r="F8" s="90" t="s">
        <v>7</v>
      </c>
      <c r="G8" s="68" t="s">
        <v>5</v>
      </c>
      <c r="H8" s="69"/>
    </row>
    <row r="9" spans="1:10" x14ac:dyDescent="0.2">
      <c r="A9" s="306">
        <v>1</v>
      </c>
      <c r="B9" s="294">
        <v>3</v>
      </c>
      <c r="C9" s="304" t="str">
        <f>IF(B9&lt;&gt;"",VLOOKUP(B9,Liste_engagés!$B$7:$F$200,2,FALSE)," ")</f>
        <v>CALMELET Thibaut</v>
      </c>
      <c r="D9" s="305" t="str">
        <f>IF(B9&lt;&gt;"",VLOOKUP(B9,Liste_engagés!$B$7:$F$200,3,FALSE)," ")</f>
        <v>BP AURA</v>
      </c>
      <c r="E9" s="294"/>
      <c r="F9" s="294" t="str">
        <f>IF(B9&lt;&gt;"",VLOOKUP(B9,Liste_engagés!$B$7:$F$200,5,FALSE)," ")</f>
        <v>VH</v>
      </c>
      <c r="G9" s="311">
        <f>IF(B9&lt;&gt;"",VLOOKUP(B9,'Scratch CLM'!$B$12:$H$54,6,FALSE),"")</f>
        <v>1.5749687500000002E-2</v>
      </c>
      <c r="H9" s="61"/>
      <c r="J9" s="1"/>
    </row>
    <row r="10" spans="1:10" x14ac:dyDescent="0.2">
      <c r="A10" s="60">
        <v>2</v>
      </c>
      <c r="B10" s="39">
        <v>1</v>
      </c>
      <c r="C10" s="37" t="str">
        <f>IF(B10&lt;&gt;"",VLOOKUP(B10,Liste_engagés!$B$7:$F$200,2,FALSE)," ")</f>
        <v>CHEVREUIL Mathieu</v>
      </c>
      <c r="D10" s="54" t="str">
        <f>IF(B10&lt;&gt;"",VLOOKUP(B10,Liste_engagés!$B$7:$F$200,3,FALSE)," ")</f>
        <v>CELR</v>
      </c>
      <c r="E10" s="39"/>
      <c r="F10" s="39" t="str">
        <f>IF(B10&lt;&gt;"",VLOOKUP(B10,Liste_engagés!$B$7:$F$200,5,FALSE)," ")</f>
        <v>VH</v>
      </c>
      <c r="G10" s="98">
        <f>IF(B10&lt;&gt;"",VLOOKUP(B10,'Scratch CLM'!$B$12:$H$54,6,FALSE),"")</f>
        <v>1.584554398148148E-2</v>
      </c>
      <c r="H10" s="61"/>
    </row>
    <row r="11" spans="1:10" x14ac:dyDescent="0.2">
      <c r="A11" s="60">
        <v>3</v>
      </c>
      <c r="B11" s="39">
        <v>8</v>
      </c>
      <c r="C11" s="37" t="str">
        <f>IF(B11&lt;&gt;"",VLOOKUP(B11,Liste_engagés!$B$7:$F$200,2,FALSE)," ")</f>
        <v>FONTANA Paul</v>
      </c>
      <c r="D11" s="54" t="str">
        <f>IF(B11&lt;&gt;"",VLOOKUP(B11,Liste_engagés!$B$7:$F$200,3,FALSE)," ")</f>
        <v>BP AURA</v>
      </c>
      <c r="E11" s="39"/>
      <c r="F11" s="39" t="str">
        <f>IF(B11&lt;&gt;"",VLOOKUP(B11,Liste_engagés!$B$7:$F$200,5,FALSE)," ")</f>
        <v>VH</v>
      </c>
      <c r="G11" s="98">
        <f>IF(B11&lt;&gt;"",VLOOKUP(B11,'Scratch CLM'!$B$12:$H$54,6,FALSE),"")</f>
        <v>1.6202256944444444E-2</v>
      </c>
      <c r="H11" s="61"/>
    </row>
    <row r="12" spans="1:10" x14ac:dyDescent="0.2">
      <c r="A12" s="60">
        <v>4</v>
      </c>
      <c r="B12" s="39">
        <v>20</v>
      </c>
      <c r="C12" s="37" t="str">
        <f>IF(B12&lt;&gt;"",VLOOKUP(B12,Liste_engagés!$B$7:$F$200,2,FALSE)," ")</f>
        <v>RIGAUT Arnaud</v>
      </c>
      <c r="D12" s="54" t="str">
        <f>IF(B12&lt;&gt;"",VLOOKUP(B12,Liste_engagés!$B$7:$F$200,3,FALSE)," ")</f>
        <v>CE HDF</v>
      </c>
      <c r="E12" s="39"/>
      <c r="F12" s="39" t="str">
        <f>IF(B12&lt;&gt;"",VLOOKUP(B12,Liste_engagés!$B$7:$F$200,5,FALSE)," ")</f>
        <v>VH</v>
      </c>
      <c r="G12" s="98">
        <f>IF(B12&lt;&gt;"",VLOOKUP(B12,'Scratch CLM'!$B$12:$H$54,6,FALSE),"")</f>
        <v>1.6917013888888888E-2</v>
      </c>
      <c r="H12" s="61"/>
    </row>
    <row r="13" spans="1:10" x14ac:dyDescent="0.2">
      <c r="A13" s="60">
        <v>5</v>
      </c>
      <c r="B13" s="39">
        <v>16</v>
      </c>
      <c r="C13" s="37" t="str">
        <f>IF(B13&lt;&gt;"",VLOOKUP(B13,Liste_engagés!$B$7:$F$200,2,FALSE)," ")</f>
        <v>SOUSA  Bruno</v>
      </c>
      <c r="D13" s="54" t="str">
        <f>IF(B13&lt;&gt;"",VLOOKUP(B13,Liste_engagés!$B$7:$F$200,3,FALSE)," ")</f>
        <v>CE HDF</v>
      </c>
      <c r="E13" s="39"/>
      <c r="F13" s="39" t="str">
        <f>IF(B13&lt;&gt;"",VLOOKUP(B13,Liste_engagés!$B$7:$F$200,5,FALSE)," ")</f>
        <v>VH</v>
      </c>
      <c r="G13" s="98">
        <f>IF(B13&lt;&gt;"",VLOOKUP(B13,'Scratch CLM'!$B$12:$H$54,6,FALSE),"")</f>
        <v>1.7062222222222225E-2</v>
      </c>
      <c r="H13" s="61"/>
    </row>
    <row r="14" spans="1:10" x14ac:dyDescent="0.2">
      <c r="A14" s="60">
        <v>6</v>
      </c>
      <c r="B14" s="39">
        <v>30</v>
      </c>
      <c r="C14" s="37" t="str">
        <f>IF(B14&lt;&gt;"",VLOOKUP(B14,Liste_engagés!$B$7:$F$200,2,FALSE)," ")</f>
        <v>GEMELINE  Matthieu</v>
      </c>
      <c r="D14" s="54" t="str">
        <f>IF(B14&lt;&gt;"",VLOOKUP(B14,Liste_engagés!$B$7:$F$200,3,FALSE)," ")</f>
        <v>CE HDF</v>
      </c>
      <c r="E14" s="39"/>
      <c r="F14" s="39" t="str">
        <f>IF(B14&lt;&gt;"",VLOOKUP(B14,Liste_engagés!$B$7:$F$200,5,FALSE)," ")</f>
        <v>VH</v>
      </c>
      <c r="G14" s="98">
        <f>IF(B14&lt;&gt;"",VLOOKUP(B14,'Scratch CLM'!$B$12:$H$54,6,FALSE),"")</f>
        <v>1.7272719907407409E-2</v>
      </c>
      <c r="H14" s="61"/>
    </row>
    <row r="15" spans="1:10" x14ac:dyDescent="0.2">
      <c r="A15" s="60">
        <v>7</v>
      </c>
      <c r="B15" s="39">
        <v>15</v>
      </c>
      <c r="C15" s="37" t="str">
        <f>IF(B15&lt;&gt;"",VLOOKUP(B15,Liste_engagés!$B$7:$F$200,2,FALSE)," ")</f>
        <v>DERRIER Damien</v>
      </c>
      <c r="D15" s="54" t="str">
        <f>IF(B15&lt;&gt;"",VLOOKUP(B15,Liste_engagés!$B$7:$F$200,3,FALSE)," ")</f>
        <v>BPCE SA</v>
      </c>
      <c r="E15" s="39"/>
      <c r="F15" s="39" t="str">
        <f>IF(B15&lt;&gt;"",VLOOKUP(B15,Liste_engagés!$B$7:$F$200,5,FALSE)," ")</f>
        <v>VH</v>
      </c>
      <c r="G15" s="98">
        <f>IF(B15&lt;&gt;"",VLOOKUP(B15,'Scratch CLM'!$B$12:$H$54,6,FALSE),"")</f>
        <v>1.7461412037037036E-2</v>
      </c>
      <c r="H15" s="61"/>
    </row>
    <row r="16" spans="1:10" x14ac:dyDescent="0.2">
      <c r="A16" s="60">
        <v>8</v>
      </c>
      <c r="B16" s="39">
        <v>14</v>
      </c>
      <c r="C16" s="37" t="str">
        <f>IF(B16&lt;&gt;"",VLOOKUP(B16,Liste_engagés!$B$7:$F$200,2,FALSE)," ")</f>
        <v>BAILLEUL Anthony</v>
      </c>
      <c r="D16" s="54" t="str">
        <f>IF(B16&lt;&gt;"",VLOOKUP(B16,Liste_engagés!$B$7:$F$200,3,FALSE)," ")</f>
        <v>CE HDF</v>
      </c>
      <c r="E16" s="39"/>
      <c r="F16" s="39" t="str">
        <f>IF(B16&lt;&gt;"",VLOOKUP(B16,Liste_engagés!$B$7:$F$200,5,FALSE)," ")</f>
        <v>VH</v>
      </c>
      <c r="G16" s="98">
        <f>IF(B16&lt;&gt;"",VLOOKUP(B16,'Scratch CLM'!$B$12:$H$54,6,FALSE),"")</f>
        <v>1.8770902777777779E-2</v>
      </c>
      <c r="H16" s="61"/>
    </row>
    <row r="17" spans="1:8" ht="13.5" thickBot="1" x14ac:dyDescent="0.25">
      <c r="A17" s="66">
        <v>9</v>
      </c>
      <c r="B17" s="64">
        <v>9</v>
      </c>
      <c r="C17" s="62" t="str">
        <f>IF(B17&lt;&gt;"",VLOOKUP(B17,Liste_engagés!$B$7:$F$200,2,FALSE)," ")</f>
        <v>VOISIN ERIC</v>
      </c>
      <c r="D17" s="63" t="str">
        <f>IF(B17&lt;&gt;"",VLOOKUP(B17,Liste_engagés!$B$7:$F$200,3,FALSE)," ")</f>
        <v>CE IDF</v>
      </c>
      <c r="E17" s="64"/>
      <c r="F17" s="64" t="str">
        <f>IF(B17&lt;&gt;"",VLOOKUP(B17,Liste_engagés!$B$7:$F$200,5,FALSE)," ")</f>
        <v>VH</v>
      </c>
      <c r="G17" s="99">
        <f>IF(B17&lt;&gt;"",VLOOKUP(B17,'Scratch CLM'!$B$12:$H$54,6,FALSE),"")</f>
        <v>0</v>
      </c>
      <c r="H17" s="67"/>
    </row>
    <row r="18" spans="1:8" x14ac:dyDescent="0.2">
      <c r="A18"/>
      <c r="B18"/>
      <c r="C18"/>
      <c r="D18"/>
      <c r="E18"/>
      <c r="F18"/>
    </row>
    <row r="19" spans="1:8" x14ac:dyDescent="0.2">
      <c r="A19"/>
      <c r="B19"/>
      <c r="C19"/>
      <c r="D19"/>
      <c r="E19"/>
      <c r="F19"/>
    </row>
    <row r="20" spans="1:8" x14ac:dyDescent="0.2">
      <c r="A20"/>
      <c r="B20"/>
      <c r="C20"/>
      <c r="D20"/>
      <c r="E20"/>
      <c r="F20"/>
    </row>
    <row r="21" spans="1:8" x14ac:dyDescent="0.2">
      <c r="A21"/>
      <c r="B21"/>
      <c r="C21"/>
      <c r="D21"/>
      <c r="E21"/>
      <c r="F21"/>
    </row>
    <row r="22" spans="1:8" x14ac:dyDescent="0.2">
      <c r="A22"/>
      <c r="B22"/>
      <c r="C22"/>
      <c r="D22"/>
      <c r="E22"/>
      <c r="F22"/>
    </row>
    <row r="23" spans="1:8" x14ac:dyDescent="0.2">
      <c r="A23"/>
      <c r="B23"/>
      <c r="C23"/>
      <c r="D23"/>
      <c r="E23"/>
      <c r="F23"/>
    </row>
    <row r="24" spans="1:8" x14ac:dyDescent="0.2">
      <c r="A24"/>
      <c r="B24"/>
      <c r="C24"/>
      <c r="D24"/>
      <c r="E24"/>
      <c r="F24"/>
    </row>
    <row r="25" spans="1:8" x14ac:dyDescent="0.2">
      <c r="A25"/>
      <c r="B25"/>
      <c r="C25"/>
      <c r="D25"/>
      <c r="E25"/>
      <c r="F25"/>
    </row>
    <row r="26" spans="1:8" x14ac:dyDescent="0.2">
      <c r="A26"/>
      <c r="B26"/>
      <c r="C26"/>
      <c r="D26"/>
      <c r="E26"/>
      <c r="F26"/>
    </row>
    <row r="27" spans="1:8" x14ac:dyDescent="0.2">
      <c r="A27"/>
      <c r="B27"/>
      <c r="C27"/>
      <c r="D27"/>
      <c r="E27"/>
      <c r="F27"/>
    </row>
    <row r="28" spans="1:8" x14ac:dyDescent="0.2">
      <c r="A28"/>
      <c r="B28"/>
      <c r="C28"/>
      <c r="D28"/>
      <c r="E28"/>
      <c r="F28"/>
    </row>
    <row r="29" spans="1:8" x14ac:dyDescent="0.2">
      <c r="A29"/>
      <c r="B29"/>
      <c r="C29"/>
      <c r="D29"/>
      <c r="E29"/>
      <c r="F29"/>
    </row>
    <row r="30" spans="1:8" x14ac:dyDescent="0.2">
      <c r="A30"/>
      <c r="B30"/>
      <c r="C30"/>
      <c r="D30"/>
      <c r="E30"/>
      <c r="F30"/>
    </row>
    <row r="31" spans="1:8" x14ac:dyDescent="0.2">
      <c r="A31"/>
      <c r="B31"/>
      <c r="C31"/>
      <c r="D31"/>
      <c r="E31"/>
      <c r="F31"/>
    </row>
    <row r="32" spans="1:8" x14ac:dyDescent="0.2">
      <c r="A32"/>
      <c r="B32"/>
      <c r="C32"/>
      <c r="D32"/>
      <c r="E32"/>
      <c r="F32"/>
    </row>
    <row r="33" customFormat="1" x14ac:dyDescent="0.2"/>
    <row r="34" customFormat="1" x14ac:dyDescent="0.2"/>
    <row r="35" customFormat="1" x14ac:dyDescent="0.2"/>
    <row r="36" customFormat="1" x14ac:dyDescent="0.2"/>
    <row r="37" customFormat="1" x14ac:dyDescent="0.2"/>
    <row r="38" customFormat="1" x14ac:dyDescent="0.2"/>
    <row r="39" customFormat="1" x14ac:dyDescent="0.2"/>
    <row r="40" customFormat="1" x14ac:dyDescent="0.2"/>
    <row r="41" customFormat="1" x14ac:dyDescent="0.2"/>
    <row r="42" customFormat="1" x14ac:dyDescent="0.2"/>
    <row r="43" customFormat="1" x14ac:dyDescent="0.2"/>
    <row r="44" customFormat="1" x14ac:dyDescent="0.2"/>
    <row r="45" customFormat="1" x14ac:dyDescent="0.2"/>
    <row r="46" customFormat="1" x14ac:dyDescent="0.2"/>
    <row r="47" customFormat="1" x14ac:dyDescent="0.2"/>
    <row r="48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</sheetData>
  <mergeCells count="10">
    <mergeCell ref="B5:C5"/>
    <mergeCell ref="E5:H5"/>
    <mergeCell ref="A6:H7"/>
    <mergeCell ref="B1:H1"/>
    <mergeCell ref="B2:C2"/>
    <mergeCell ref="E2:H2"/>
    <mergeCell ref="B3:C3"/>
    <mergeCell ref="E3:H3"/>
    <mergeCell ref="B4:C4"/>
    <mergeCell ref="E4:H4"/>
  </mergeCells>
  <printOptions horizontalCentered="1"/>
  <pageMargins left="0.39370078740157483" right="0.39370078740157483" top="0.39370078740157483" bottom="0.39370078740157483" header="0.51181102362204722" footer="0.51181102362204722"/>
  <pageSetup paperSize="9" orientation="landscape" r:id="rId1"/>
  <headerFooter alignWithMargins="0">
    <oddFooter>&amp;C_x000D_&amp;1#&amp;"Calibri"&amp;6&amp;K626469 Public</oddFooter>
  </headerFooter>
  <drawing r:id="rId2"/>
  <legacyDrawing r:id="rId3"/>
  <controls>
    <mc:AlternateContent xmlns:mc="http://schemas.openxmlformats.org/markup-compatibility/2006">
      <mc:Choice Requires="x14">
        <control shapeId="247809" r:id="rId4" name="Mise_en_Pages">
          <controlPr defaultSize="0" print="0" autoLine="0" r:id="rId5">
            <anchor>
              <from>
                <xdr:col>10</xdr:col>
                <xdr:colOff>19050</xdr:colOff>
                <xdr:row>1</xdr:row>
                <xdr:rowOff>0</xdr:rowOff>
              </from>
              <to>
                <xdr:col>12</xdr:col>
                <xdr:colOff>295275</xdr:colOff>
                <xdr:row>2</xdr:row>
                <xdr:rowOff>161925</xdr:rowOff>
              </to>
            </anchor>
          </controlPr>
        </control>
      </mc:Choice>
      <mc:Fallback>
        <control shapeId="247809" r:id="rId4" name="Mise_en_Pages"/>
      </mc:Fallback>
    </mc:AlternateContent>
    <mc:AlternateContent xmlns:mc="http://schemas.openxmlformats.org/markup-compatibility/2006">
      <mc:Choice Requires="x14">
        <control shapeId="247810" r:id="rId6" name="impression">
          <controlPr defaultSize="0" print="0" autoLine="0" r:id="rId7">
            <anchor>
              <from>
                <xdr:col>10</xdr:col>
                <xdr:colOff>19050</xdr:colOff>
                <xdr:row>3</xdr:row>
                <xdr:rowOff>161925</xdr:rowOff>
              </from>
              <to>
                <xdr:col>12</xdr:col>
                <xdr:colOff>295275</xdr:colOff>
                <xdr:row>5</xdr:row>
                <xdr:rowOff>123825</xdr:rowOff>
              </to>
            </anchor>
          </controlPr>
        </control>
      </mc:Choice>
      <mc:Fallback>
        <control shapeId="247810" r:id="rId6" name="impression"/>
      </mc:Fallback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C88DD-9172-4629-A885-60CDA5B6FD44}">
  <sheetPr codeName="Feuil39">
    <tabColor rgb="FF92D050"/>
  </sheetPr>
  <dimension ref="A1:J350"/>
  <sheetViews>
    <sheetView zoomScale="80" zoomScaleNormal="80" zoomScaleSheetLayoutView="100" workbookViewId="0">
      <selection activeCell="G36" sqref="G36"/>
    </sheetView>
  </sheetViews>
  <sheetFormatPr baseColWidth="10" defaultColWidth="11.42578125" defaultRowHeight="12.75" x14ac:dyDescent="0.2"/>
  <cols>
    <col min="1" max="1" width="12.7109375" style="1" customWidth="1"/>
    <col min="2" max="2" width="6.7109375" style="1" bestFit="1" customWidth="1"/>
    <col min="3" max="3" width="24.85546875" style="2" customWidth="1"/>
    <col min="4" max="4" width="23" style="1" bestFit="1" customWidth="1"/>
    <col min="5" max="5" width="9.28515625" style="1" bestFit="1" customWidth="1"/>
    <col min="6" max="6" width="11" style="1" bestFit="1" customWidth="1"/>
    <col min="7" max="7" width="15.7109375" customWidth="1"/>
    <col min="8" max="8" width="16.42578125" customWidth="1"/>
    <col min="9" max="9" width="3.7109375" customWidth="1"/>
  </cols>
  <sheetData>
    <row r="1" spans="1:10" ht="18.75" customHeight="1" x14ac:dyDescent="0.25">
      <c r="A1" s="4" t="s">
        <v>2</v>
      </c>
      <c r="B1" s="190" t="str">
        <f>'Scratch CLM'!B1</f>
        <v>Challenge BPCE</v>
      </c>
      <c r="C1" s="190"/>
      <c r="D1" s="191"/>
      <c r="E1" s="191"/>
      <c r="F1" s="191"/>
      <c r="G1" s="192"/>
      <c r="H1" s="193"/>
    </row>
    <row r="2" spans="1:10" ht="15.75" customHeight="1" x14ac:dyDescent="0.25">
      <c r="A2" s="3" t="s">
        <v>3</v>
      </c>
      <c r="B2" s="198" t="str">
        <f>'Scratch CLM'!B2</f>
        <v>12 et 13 Octobre</v>
      </c>
      <c r="C2" s="198"/>
      <c r="D2" s="90" t="s">
        <v>4</v>
      </c>
      <c r="E2" s="194">
        <f>'Scratch CLM'!E2</f>
        <v>0</v>
      </c>
      <c r="F2" s="194"/>
      <c r="G2" s="195"/>
      <c r="H2" s="196"/>
    </row>
    <row r="3" spans="1:10" ht="15.75" customHeight="1" x14ac:dyDescent="0.25">
      <c r="A3" s="3" t="s">
        <v>0</v>
      </c>
      <c r="B3" s="198">
        <f>'Scratch CLM'!B3</f>
        <v>0</v>
      </c>
      <c r="C3" s="198"/>
      <c r="D3" s="90" t="s">
        <v>5</v>
      </c>
      <c r="E3" s="197">
        <f>G9</f>
        <v>1.584863425925926E-2</v>
      </c>
      <c r="F3" s="197"/>
      <c r="G3" s="195"/>
      <c r="H3" s="196"/>
    </row>
    <row r="4" spans="1:10" ht="15.75" customHeight="1" x14ac:dyDescent="0.25">
      <c r="A4" s="3" t="s">
        <v>1</v>
      </c>
      <c r="B4" s="194" t="s">
        <v>23</v>
      </c>
      <c r="C4" s="194"/>
      <c r="D4" s="90" t="s">
        <v>6</v>
      </c>
      <c r="E4" s="199">
        <f>IF(AND(NOT(E2=""),NOT(E3="")),E2/(HOUR(E3)+(MINUTE(E3)/60)+(SECOND(E3)/3600)),"")</f>
        <v>0</v>
      </c>
      <c r="F4" s="199"/>
      <c r="G4" s="195"/>
      <c r="H4" s="196"/>
    </row>
    <row r="5" spans="1:10" ht="15.75" customHeight="1" x14ac:dyDescent="0.25">
      <c r="A5" s="3" t="s">
        <v>10</v>
      </c>
      <c r="B5" s="194">
        <v>20</v>
      </c>
      <c r="C5" s="194"/>
      <c r="D5" s="90" t="s">
        <v>17</v>
      </c>
      <c r="E5" s="194">
        <f>'Indiv Route Sup Vétérans H'!B5</f>
        <v>20</v>
      </c>
      <c r="F5" s="194"/>
      <c r="G5" s="194"/>
      <c r="H5" s="227"/>
    </row>
    <row r="6" spans="1:10" ht="12.75" customHeight="1" x14ac:dyDescent="0.2">
      <c r="A6" s="209" t="s">
        <v>132</v>
      </c>
      <c r="B6" s="210"/>
      <c r="C6" s="210"/>
      <c r="D6" s="210"/>
      <c r="E6" s="210"/>
      <c r="F6" s="210"/>
      <c r="G6" s="210"/>
      <c r="H6" s="211"/>
    </row>
    <row r="7" spans="1:10" ht="13.5" customHeight="1" x14ac:dyDescent="0.2">
      <c r="A7" s="209"/>
      <c r="B7" s="210"/>
      <c r="C7" s="210"/>
      <c r="D7" s="210"/>
      <c r="E7" s="210"/>
      <c r="F7" s="210"/>
      <c r="G7" s="210"/>
      <c r="H7" s="211"/>
    </row>
    <row r="8" spans="1:10" ht="15.75" x14ac:dyDescent="0.25">
      <c r="A8" s="14" t="s">
        <v>8</v>
      </c>
      <c r="B8" s="90" t="s">
        <v>9</v>
      </c>
      <c r="C8" s="90" t="s">
        <v>14</v>
      </c>
      <c r="D8" s="90" t="s">
        <v>12</v>
      </c>
      <c r="E8" s="5" t="s">
        <v>16</v>
      </c>
      <c r="F8" s="90" t="s">
        <v>7</v>
      </c>
      <c r="G8" s="68" t="s">
        <v>5</v>
      </c>
      <c r="H8" s="69"/>
    </row>
    <row r="9" spans="1:10" x14ac:dyDescent="0.2">
      <c r="A9" s="306">
        <v>1</v>
      </c>
      <c r="B9" s="294">
        <v>10</v>
      </c>
      <c r="C9" s="304" t="str">
        <f>IF(B9&lt;&gt;"",VLOOKUP(B9,Liste_engagés!$B$7:$F$200,2,FALSE)," ")</f>
        <v>MEYNADIER Jérome</v>
      </c>
      <c r="D9" s="305" t="str">
        <f>IF(B9&lt;&gt;"",VLOOKUP(B9,Liste_engagés!$B$7:$F$200,3,FALSE)," ")</f>
        <v>BP SUD</v>
      </c>
      <c r="E9" s="294">
        <f>IF(B9&lt;&gt;"",VLOOKUP(B9,Liste_engagés!$B$7:$F$200,4,FALSE)," ")</f>
        <v>0</v>
      </c>
      <c r="F9" s="294" t="str">
        <f>IF(B9&lt;&gt;"",VLOOKUP(B9,Liste_engagés!$B$7:$F$200,5,FALSE)," ")</f>
        <v>SVH</v>
      </c>
      <c r="G9" s="311">
        <f>IF(B9&lt;&gt;"",VLOOKUP(B9,'Scratch CLM'!$B$12:$H$54,6,FALSE),"")</f>
        <v>1.584863425925926E-2</v>
      </c>
      <c r="H9" s="61"/>
      <c r="J9" s="1"/>
    </row>
    <row r="10" spans="1:10" x14ac:dyDescent="0.2">
      <c r="A10" s="60">
        <v>2</v>
      </c>
      <c r="B10" s="39">
        <v>4</v>
      </c>
      <c r="C10" s="37" t="str">
        <f>IF(B10&lt;&gt;"",VLOOKUP(B10,Liste_engagés!$B$7:$F$200,2,FALSE)," ")</f>
        <v>RIVOLTA ANDREA</v>
      </c>
      <c r="D10" s="54" t="str">
        <f>IF(B10&lt;&gt;"",VLOOKUP(B10,Liste_engagés!$B$7:$F$200,3,FALSE)," ")</f>
        <v>BP MED</v>
      </c>
      <c r="E10" s="39">
        <f>IF(B10&lt;&gt;"",VLOOKUP(B10,Liste_engagés!$B$7:$F$200,4,FALSE)," ")</f>
        <v>0</v>
      </c>
      <c r="F10" s="39" t="str">
        <f>IF(B10&lt;&gt;"",VLOOKUP(B10,Liste_engagés!$B$7:$F$200,5,FALSE)," ")</f>
        <v>SVH</v>
      </c>
      <c r="G10" s="98">
        <f>IF(B10&lt;&gt;"",VLOOKUP(B10,'Scratch CLM'!$B$12:$H$54,6,FALSE),"")</f>
        <v>1.6439131944444445E-2</v>
      </c>
      <c r="H10" s="61"/>
    </row>
    <row r="11" spans="1:10" x14ac:dyDescent="0.2">
      <c r="A11" s="60">
        <v>3</v>
      </c>
      <c r="B11" s="39">
        <v>2</v>
      </c>
      <c r="C11" s="37" t="str">
        <f>IF(B11&lt;&gt;"",VLOOKUP(B11,Liste_engagés!$B$7:$F$200,2,FALSE)," ")</f>
        <v>CHEVALIER PHILIPPE</v>
      </c>
      <c r="D11" s="54" t="str">
        <f>IF(B11&lt;&gt;"",VLOOKUP(B11,Liste_engagés!$B$7:$F$200,3,FALSE)," ")</f>
        <v>CE PAL</v>
      </c>
      <c r="E11" s="39">
        <f>IF(B11&lt;&gt;"",VLOOKUP(B11,Liste_engagés!$B$7:$F$200,4,FALSE)," ")</f>
        <v>0</v>
      </c>
      <c r="F11" s="39" t="str">
        <f>IF(B11&lt;&gt;"",VLOOKUP(B11,Liste_engagés!$B$7:$F$200,5,FALSE)," ")</f>
        <v>SVH</v>
      </c>
      <c r="G11" s="98">
        <f>IF(B11&lt;&gt;"",VLOOKUP(B11,'Scratch CLM'!$B$12:$H$54,6,FALSE),"")</f>
        <v>1.7143564814814816E-2</v>
      </c>
      <c r="H11" s="61"/>
    </row>
    <row r="12" spans="1:10" x14ac:dyDescent="0.2">
      <c r="A12" s="60">
        <v>4</v>
      </c>
      <c r="B12" s="39">
        <v>11</v>
      </c>
      <c r="C12" s="37" t="str">
        <f>IF(B12&lt;&gt;"",VLOOKUP(B12,Liste_engagés!$B$7:$F$200,2,FALSE)," ")</f>
        <v xml:space="preserve">GAUFFIER Stéphane </v>
      </c>
      <c r="D12" s="54" t="str">
        <f>IF(B12&lt;&gt;"",VLOOKUP(B12,Liste_engagés!$B$7:$F$200,3,FALSE)," ")</f>
        <v>CE  BPL</v>
      </c>
      <c r="E12" s="39">
        <f>IF(B12&lt;&gt;"",VLOOKUP(B12,Liste_engagés!$B$7:$F$200,4,FALSE)," ")</f>
        <v>0</v>
      </c>
      <c r="F12" s="39" t="str">
        <f>IF(B12&lt;&gt;"",VLOOKUP(B12,Liste_engagés!$B$7:$F$200,5,FALSE)," ")</f>
        <v>SVH</v>
      </c>
      <c r="G12" s="98">
        <f>IF(B12&lt;&gt;"",VLOOKUP(B12,'Scratch CLM'!$B$12:$H$54,6,FALSE),"")</f>
        <v>1.7308333333333332E-2</v>
      </c>
      <c r="H12" s="61"/>
    </row>
    <row r="13" spans="1:10" x14ac:dyDescent="0.2">
      <c r="A13" s="60">
        <v>5</v>
      </c>
      <c r="B13" s="39">
        <v>21</v>
      </c>
      <c r="C13" s="37" t="str">
        <f>IF(B13&lt;&gt;"",VLOOKUP(B13,Liste_engagés!$B$7:$F$200,2,FALSE)," ")</f>
        <v>PEASTER Christophe</v>
      </c>
      <c r="D13" s="54" t="str">
        <f>IF(B13&lt;&gt;"",VLOOKUP(B13,Liste_engagés!$B$7:$F$200,3,FALSE)," ")</f>
        <v>CELR</v>
      </c>
      <c r="E13" s="39">
        <f>IF(B13&lt;&gt;"",VLOOKUP(B13,Liste_engagés!$B$7:$F$200,4,FALSE)," ")</f>
        <v>0</v>
      </c>
      <c r="F13" s="39" t="str">
        <f>IF(B13&lt;&gt;"",VLOOKUP(B13,Liste_engagés!$B$7:$F$200,5,FALSE)," ")</f>
        <v>SVH</v>
      </c>
      <c r="G13" s="98">
        <f>IF(B13&lt;&gt;"",VLOOKUP(B13,'Scratch CLM'!$B$12:$H$54,6,FALSE),"")</f>
        <v>1.7356851851851849E-2</v>
      </c>
      <c r="H13" s="61"/>
    </row>
    <row r="14" spans="1:10" x14ac:dyDescent="0.2">
      <c r="A14" s="60">
        <v>6</v>
      </c>
      <c r="B14" s="39">
        <v>19</v>
      </c>
      <c r="C14" s="37" t="str">
        <f>IF(B14&lt;&gt;"",VLOOKUP(B14,Liste_engagés!$B$7:$F$200,2,FALSE)," ")</f>
        <v>DURINI  ERIC</v>
      </c>
      <c r="D14" s="54" t="str">
        <f>IF(B14&lt;&gt;"",VLOOKUP(B14,Liste_engagés!$B$7:$F$200,3,FALSE)," ")</f>
        <v>BP MED</v>
      </c>
      <c r="E14" s="39">
        <f>IF(B14&lt;&gt;"",VLOOKUP(B14,Liste_engagés!$B$7:$F$200,4,FALSE)," ")</f>
        <v>0</v>
      </c>
      <c r="F14" s="39" t="str">
        <f>IF(B14&lt;&gt;"",VLOOKUP(B14,Liste_engagés!$B$7:$F$200,5,FALSE)," ")</f>
        <v>SVH</v>
      </c>
      <c r="G14" s="98">
        <f>IF(B14&lt;&gt;"",VLOOKUP(B14,'Scratch CLM'!$B$12:$H$54,6,FALSE),"")</f>
        <v>1.7699282407407407E-2</v>
      </c>
      <c r="H14" s="61"/>
    </row>
    <row r="15" spans="1:10" x14ac:dyDescent="0.2">
      <c r="A15" s="60">
        <v>7</v>
      </c>
      <c r="B15" s="39">
        <v>32</v>
      </c>
      <c r="C15" s="37" t="str">
        <f>IF(B15&lt;&gt;"",VLOOKUP(B15,Liste_engagés!$B$7:$F$200,2,FALSE)," ")</f>
        <v>CARLONE Guiseppe</v>
      </c>
      <c r="D15" s="54" t="str">
        <f>IF(B15&lt;&gt;"",VLOOKUP(B15,Liste_engagés!$B$7:$F$200,3,FALSE)," ")</f>
        <v>CE HDF</v>
      </c>
      <c r="E15" s="39">
        <f>IF(B15&lt;&gt;"",VLOOKUP(B15,Liste_engagés!$B$7:$F$200,4,FALSE)," ")</f>
        <v>0</v>
      </c>
      <c r="F15" s="39" t="str">
        <f>IF(B15&lt;&gt;"",VLOOKUP(B15,Liste_engagés!$B$7:$F$200,5,FALSE)," ")</f>
        <v>SVH</v>
      </c>
      <c r="G15" s="98">
        <f>IF(B15&lt;&gt;"",VLOOKUP(B15,'Scratch CLM'!$B$12:$H$54,6,FALSE),"")</f>
        <v>1.8044988425925924E-2</v>
      </c>
      <c r="H15" s="61"/>
    </row>
    <row r="16" spans="1:10" x14ac:dyDescent="0.2">
      <c r="A16" s="60">
        <v>8</v>
      </c>
      <c r="B16" s="39">
        <v>17</v>
      </c>
      <c r="C16" s="37" t="str">
        <f>IF(B16&lt;&gt;"",VLOOKUP(B16,Liste_engagés!$B$7:$F$200,2,FALSE)," ")</f>
        <v>TOSELLO ALAIN</v>
      </c>
      <c r="D16" s="54" t="str">
        <f>IF(B16&lt;&gt;"",VLOOKUP(B16,Liste_engagés!$B$7:$F$200,3,FALSE)," ")</f>
        <v>BP MED</v>
      </c>
      <c r="E16" s="39">
        <f>IF(B16&lt;&gt;"",VLOOKUP(B16,Liste_engagés!$B$7:$F$200,4,FALSE)," ")</f>
        <v>0</v>
      </c>
      <c r="F16" s="39" t="str">
        <f>IF(B16&lt;&gt;"",VLOOKUP(B16,Liste_engagés!$B$7:$F$200,5,FALSE)," ")</f>
        <v>SVH</v>
      </c>
      <c r="G16" s="98">
        <f>IF(B16&lt;&gt;"",VLOOKUP(B16,'Scratch CLM'!$B$12:$H$54,6,FALSE),"")</f>
        <v>1.8469733796296298E-2</v>
      </c>
      <c r="H16" s="61"/>
    </row>
    <row r="17" spans="1:8" x14ac:dyDescent="0.2">
      <c r="A17" s="60">
        <v>9</v>
      </c>
      <c r="B17" s="39">
        <v>7</v>
      </c>
      <c r="C17" s="37" t="str">
        <f>IF(B17&lt;&gt;"",VLOOKUP(B17,Liste_engagés!$B$7:$F$200,2,FALSE)," ")</f>
        <v>DOUMERC Bernard</v>
      </c>
      <c r="D17" s="54" t="str">
        <f>IF(B17&lt;&gt;"",VLOOKUP(B17,Liste_engagés!$B$7:$F$200,3,FALSE)," ")</f>
        <v>CELR</v>
      </c>
      <c r="E17" s="39">
        <f>IF(B17&lt;&gt;"",VLOOKUP(B17,Liste_engagés!$B$7:$F$200,4,FALSE)," ")</f>
        <v>0</v>
      </c>
      <c r="F17" s="39" t="str">
        <f>IF(B17&lt;&gt;"",VLOOKUP(B17,Liste_engagés!$B$7:$F$200,5,FALSE)," ")</f>
        <v>SVH</v>
      </c>
      <c r="G17" s="98">
        <f>IF(B17&lt;&gt;"",VLOOKUP(B17,'Scratch CLM'!$B$12:$H$54,6,FALSE),"")</f>
        <v>1.8648726851851854E-2</v>
      </c>
      <c r="H17" s="61"/>
    </row>
    <row r="18" spans="1:8" x14ac:dyDescent="0.2">
      <c r="A18" s="60">
        <v>10</v>
      </c>
      <c r="B18" s="39">
        <v>5</v>
      </c>
      <c r="C18" s="37" t="str">
        <f>IF(B18&lt;&gt;"",VLOOKUP(B18,Liste_engagés!$B$7:$F$200,2,FALSE)," ")</f>
        <v>NEGRIER PATRICE</v>
      </c>
      <c r="D18" s="54" t="str">
        <f>IF(B18&lt;&gt;"",VLOOKUP(B18,Liste_engagés!$B$7:$F$200,3,FALSE)," ")</f>
        <v>CE PAL</v>
      </c>
      <c r="E18" s="39">
        <f>IF(B18&lt;&gt;"",VLOOKUP(B18,Liste_engagés!$B$7:$F$200,4,FALSE)," ")</f>
        <v>0</v>
      </c>
      <c r="F18" s="39" t="str">
        <f>IF(B18&lt;&gt;"",VLOOKUP(B18,Liste_engagés!$B$7:$F$200,5,FALSE)," ")</f>
        <v>SVH</v>
      </c>
      <c r="G18" s="98">
        <f>IF(B18&lt;&gt;"",VLOOKUP(B18,'Scratch CLM'!$B$12:$H$54,6,FALSE),"")</f>
        <v>1.8770173611111111E-2</v>
      </c>
      <c r="H18" s="61"/>
    </row>
    <row r="19" spans="1:8" x14ac:dyDescent="0.2">
      <c r="A19" s="60">
        <v>11</v>
      </c>
      <c r="B19" s="39">
        <v>12</v>
      </c>
      <c r="C19" s="37" t="str">
        <f>IF(B19&lt;&gt;"",VLOOKUP(B19,Liste_engagés!$B$7:$F$200,2,FALSE)," ")</f>
        <v>VIVIER PHILIPPE</v>
      </c>
      <c r="D19" s="54" t="str">
        <f>IF(B19&lt;&gt;"",VLOOKUP(B19,Liste_engagés!$B$7:$F$200,3,FALSE)," ")</f>
        <v>CE PAL</v>
      </c>
      <c r="E19" s="39">
        <f>IF(B19&lt;&gt;"",VLOOKUP(B19,Liste_engagés!$B$7:$F$200,4,FALSE)," ")</f>
        <v>0</v>
      </c>
      <c r="F19" s="39" t="str">
        <f>IF(B19&lt;&gt;"",VLOOKUP(B19,Liste_engagés!$B$7:$F$200,5,FALSE)," ")</f>
        <v>SVH</v>
      </c>
      <c r="G19" s="98">
        <f>IF(B19&lt;&gt;"",VLOOKUP(B19,'Scratch CLM'!$B$12:$H$54,6,FALSE),"")</f>
        <v>1.9496342592592593E-2</v>
      </c>
      <c r="H19" s="61"/>
    </row>
    <row r="20" spans="1:8" x14ac:dyDescent="0.2">
      <c r="A20" s="60">
        <v>12</v>
      </c>
      <c r="B20" s="39">
        <v>28</v>
      </c>
      <c r="C20" s="37" t="str">
        <f>IF(B20&lt;&gt;"",VLOOKUP(B20,Liste_engagés!$B$7:$F$200,2,FALSE)," ")</f>
        <v>BRIZAIS Yann</v>
      </c>
      <c r="D20" s="54" t="str">
        <f>IF(B20&lt;&gt;"",VLOOKUP(B20,Liste_engagés!$B$7:$F$200,3,FALSE)," ")</f>
        <v>BPCE IT</v>
      </c>
      <c r="E20" s="39">
        <f>IF(B20&lt;&gt;"",VLOOKUP(B20,Liste_engagés!$B$7:$F$200,4,FALSE)," ")</f>
        <v>0</v>
      </c>
      <c r="F20" s="39" t="str">
        <f>IF(B20&lt;&gt;"",VLOOKUP(B20,Liste_engagés!$B$7:$F$200,5,FALSE)," ")</f>
        <v>SVH</v>
      </c>
      <c r="G20" s="98">
        <f>IF(B20&lt;&gt;"",VLOOKUP(B20,'Scratch CLM'!$B$12:$H$54,6,FALSE),"")</f>
        <v>1.9826215277777778E-2</v>
      </c>
      <c r="H20" s="61"/>
    </row>
    <row r="21" spans="1:8" x14ac:dyDescent="0.2">
      <c r="A21" s="60">
        <v>13</v>
      </c>
      <c r="B21" s="39">
        <v>29</v>
      </c>
      <c r="C21" s="37" t="str">
        <f>IF(B21&lt;&gt;"",VLOOKUP(B21,Liste_engagés!$B$7:$F$200,2,FALSE)," ")</f>
        <v>GAULME pierre olivier</v>
      </c>
      <c r="D21" s="54" t="str">
        <f>IF(B21&lt;&gt;"",VLOOKUP(B21,Liste_engagés!$B$7:$F$200,3,FALSE)," ")</f>
        <v>BP MED</v>
      </c>
      <c r="E21" s="39">
        <f>IF(B21&lt;&gt;"",VLOOKUP(B21,Liste_engagés!$B$7:$F$200,4,FALSE)," ")</f>
        <v>0</v>
      </c>
      <c r="F21" s="39" t="str">
        <f>IF(B21&lt;&gt;"",VLOOKUP(B21,Liste_engagés!$B$7:$F$200,5,FALSE)," ")</f>
        <v>SVH</v>
      </c>
      <c r="G21" s="98">
        <f>IF(B21&lt;&gt;"",VLOOKUP(B21,'Scratch CLM'!$B$12:$H$54,6,FALSE),"")</f>
        <v>2.0746736111111112E-2</v>
      </c>
      <c r="H21" s="61"/>
    </row>
    <row r="22" spans="1:8" x14ac:dyDescent="0.2">
      <c r="A22" s="60">
        <v>14</v>
      </c>
      <c r="B22" s="39">
        <v>13</v>
      </c>
      <c r="C22" s="37" t="str">
        <f>IF(B22&lt;&gt;"",VLOOKUP(B22,Liste_engagés!$B$7:$F$200,2,FALSE)," ")</f>
        <v>ROUSSEL Marc</v>
      </c>
      <c r="D22" s="54" t="str">
        <f>IF(B22&lt;&gt;"",VLOOKUP(B22,Liste_engagés!$B$7:$F$200,3,FALSE)," ")</f>
        <v>BP AURA</v>
      </c>
      <c r="E22" s="39">
        <f>IF(B22&lt;&gt;"",VLOOKUP(B22,Liste_engagés!$B$7:$F$200,4,FALSE)," ")</f>
        <v>0</v>
      </c>
      <c r="F22" s="39" t="str">
        <f>IF(B22&lt;&gt;"",VLOOKUP(B22,Liste_engagés!$B$7:$F$200,5,FALSE)," ")</f>
        <v>SVH</v>
      </c>
      <c r="G22" s="98">
        <f>IF(B22&lt;&gt;"",VLOOKUP(B22,'Scratch CLM'!$B$12:$H$54,6,FALSE),"")</f>
        <v>2.1221423611111109E-2</v>
      </c>
      <c r="H22" s="61"/>
    </row>
    <row r="23" spans="1:8" x14ac:dyDescent="0.2">
      <c r="A23" s="60">
        <v>15</v>
      </c>
      <c r="B23" s="39">
        <v>31</v>
      </c>
      <c r="C23" s="37" t="str">
        <f>IF(B23&lt;&gt;"",VLOOKUP(B23,Liste_engagés!$B$7:$F$200,2,FALSE)," ")</f>
        <v>GHEBBANO DANIEL</v>
      </c>
      <c r="D23" s="54" t="str">
        <f>IF(B23&lt;&gt;"",VLOOKUP(B23,Liste_engagés!$B$7:$F$200,3,FALSE)," ")</f>
        <v>CE PAC</v>
      </c>
      <c r="E23" s="39">
        <f>IF(B23&lt;&gt;"",VLOOKUP(B23,Liste_engagés!$B$7:$F$200,4,FALSE)," ")</f>
        <v>0</v>
      </c>
      <c r="F23" s="39" t="str">
        <f>IF(B23&lt;&gt;"",VLOOKUP(B23,Liste_engagés!$B$7:$F$200,5,FALSE)," ")</f>
        <v>SVH</v>
      </c>
      <c r="G23" s="98">
        <f>IF(B23&lt;&gt;"",VLOOKUP(B23,'Scratch CLM'!$B$12:$H$54,6,FALSE),"")</f>
        <v>2.1492974537037038E-2</v>
      </c>
      <c r="H23" s="61"/>
    </row>
    <row r="24" spans="1:8" x14ac:dyDescent="0.2">
      <c r="A24" s="60">
        <v>16</v>
      </c>
      <c r="B24" s="39">
        <v>34</v>
      </c>
      <c r="C24" s="37" t="str">
        <f>IF(B24&lt;&gt;"",VLOOKUP(B24,Liste_engagés!$B$7:$F$200,2,FALSE)," ")</f>
        <v>TARTIE Jean-Paul</v>
      </c>
      <c r="D24" s="54" t="str">
        <f>IF(B24&lt;&gt;"",VLOOKUP(B24,Liste_engagés!$B$7:$F$200,3,FALSE)," ")</f>
        <v>CELR</v>
      </c>
      <c r="E24" s="39">
        <f>IF(B24&lt;&gt;"",VLOOKUP(B24,Liste_engagés!$B$7:$F$200,4,FALSE)," ")</f>
        <v>0</v>
      </c>
      <c r="F24" s="39" t="str">
        <f>IF(B24&lt;&gt;"",VLOOKUP(B24,Liste_engagés!$B$7:$F$200,5,FALSE)," ")</f>
        <v>SVH</v>
      </c>
      <c r="G24" s="98">
        <f>IF(B24&lt;&gt;"",VLOOKUP(B24,'Scratch CLM'!$B$12:$H$54,6,FALSE),"")</f>
        <v>2.3196111111111112E-2</v>
      </c>
      <c r="H24" s="61"/>
    </row>
    <row r="25" spans="1:8" x14ac:dyDescent="0.2">
      <c r="A25" s="60">
        <v>17</v>
      </c>
      <c r="B25" s="39">
        <v>27</v>
      </c>
      <c r="C25" s="37" t="str">
        <f>IF(B25&lt;&gt;"",VLOOKUP(B25,Liste_engagés!$B$7:$F$200,2,FALSE)," ")</f>
        <v>TEGLIA CHRISTOPHE</v>
      </c>
      <c r="D25" s="54" t="str">
        <f>IF(B25&lt;&gt;"",VLOOKUP(B25,Liste_engagés!$B$7:$F$200,3,FALSE)," ")</f>
        <v>CE PAC</v>
      </c>
      <c r="E25" s="39">
        <f>IF(B25&lt;&gt;"",VLOOKUP(B25,Liste_engagés!$B$7:$F$200,4,FALSE)," ")</f>
        <v>0</v>
      </c>
      <c r="F25" s="39" t="str">
        <f>IF(B25&lt;&gt;"",VLOOKUP(B25,Liste_engagés!$B$7:$F$200,5,FALSE)," ")</f>
        <v>SVH</v>
      </c>
      <c r="G25" s="98">
        <f>IF(B25&lt;&gt;"",VLOOKUP(B25,'Scratch CLM'!$B$12:$H$54,6,FALSE),"")</f>
        <v>2.3412615740740741E-2</v>
      </c>
      <c r="H25" s="61"/>
    </row>
    <row r="26" spans="1:8" x14ac:dyDescent="0.2">
      <c r="A26" s="60">
        <v>18</v>
      </c>
      <c r="B26" s="39">
        <v>24</v>
      </c>
      <c r="C26" s="37" t="str">
        <f>IF(B26&lt;&gt;"",VLOOKUP(B26,Liste_engagés!$B$7:$F$200,2,FALSE)," ")</f>
        <v>OLIVIER  Cedric</v>
      </c>
      <c r="D26" s="54" t="str">
        <f>IF(B26&lt;&gt;"",VLOOKUP(B26,Liste_engagés!$B$7:$F$200,3,FALSE)," ")</f>
        <v>CE HDF</v>
      </c>
      <c r="E26" s="39">
        <f>IF(B26&lt;&gt;"",VLOOKUP(B26,Liste_engagés!$B$7:$F$200,4,FALSE)," ")</f>
        <v>0</v>
      </c>
      <c r="F26" s="39" t="str">
        <f>IF(B26&lt;&gt;"",VLOOKUP(B26,Liste_engagés!$B$7:$F$200,5,FALSE)," ")</f>
        <v>SVH</v>
      </c>
      <c r="G26" s="98">
        <f>IF(B26&lt;&gt;"",VLOOKUP(B26,'Scratch CLM'!$B$12:$H$54,6,FALSE),"")</f>
        <v>2.407965277777778E-2</v>
      </c>
      <c r="H26" s="61"/>
    </row>
    <row r="27" spans="1:8" x14ac:dyDescent="0.2">
      <c r="A27" s="60">
        <v>19</v>
      </c>
      <c r="B27" s="39">
        <v>33</v>
      </c>
      <c r="C27" s="37" t="str">
        <f>IF(B27&lt;&gt;"",VLOOKUP(B27,Liste_engagés!$B$7:$F$200,2,FALSE)," ")</f>
        <v>DOUET JACQUES</v>
      </c>
      <c r="D27" s="54" t="str">
        <f>IF(B27&lt;&gt;"",VLOOKUP(B27,Liste_engagés!$B$7:$F$200,3,FALSE)," ")</f>
        <v>CE PAC</v>
      </c>
      <c r="E27" s="39">
        <f>IF(B27&lt;&gt;"",VLOOKUP(B27,Liste_engagés!$B$7:$F$200,4,FALSE)," ")</f>
        <v>0</v>
      </c>
      <c r="F27" s="39" t="str">
        <f>IF(B27&lt;&gt;"",VLOOKUP(B27,Liste_engagés!$B$7:$F$200,5,FALSE)," ")</f>
        <v>SVH</v>
      </c>
      <c r="G27" s="98">
        <f>IF(B27&lt;&gt;"",VLOOKUP(B27,'Scratch CLM'!$B$12:$H$54,6,FALSE),"")</f>
        <v>0</v>
      </c>
      <c r="H27" s="61"/>
    </row>
    <row r="28" spans="1:8" ht="13.5" thickBot="1" x14ac:dyDescent="0.25">
      <c r="A28" s="66">
        <v>20</v>
      </c>
      <c r="B28" s="64">
        <v>23</v>
      </c>
      <c r="C28" s="62" t="str">
        <f>IF(B28&lt;&gt;"",VLOOKUP(B28,Liste_engagés!$B$7:$F$200,2,FALSE)," ")</f>
        <v>WIRTH Lionel</v>
      </c>
      <c r="D28" s="63" t="str">
        <f>IF(B28&lt;&gt;"",VLOOKUP(B28,Liste_engagés!$B$7:$F$200,3,FALSE)," ")</f>
        <v>BP AURA</v>
      </c>
      <c r="E28" s="64">
        <f>IF(B28&lt;&gt;"",VLOOKUP(B28,Liste_engagés!$B$7:$F$200,4,FALSE)," ")</f>
        <v>0</v>
      </c>
      <c r="F28" s="64" t="str">
        <f>IF(B28&lt;&gt;"",VLOOKUP(B28,Liste_engagés!$B$7:$F$200,5,FALSE)," ")</f>
        <v>SVH</v>
      </c>
      <c r="G28" s="99">
        <f>IF(B28&lt;&gt;"",VLOOKUP(B28,'Scratch CLM'!$B$12:$H$54,6,FALSE),"")</f>
        <v>0</v>
      </c>
      <c r="H28" s="67"/>
    </row>
    <row r="29" spans="1:8" x14ac:dyDescent="0.2">
      <c r="A29"/>
      <c r="B29"/>
      <c r="C29"/>
      <c r="D29"/>
      <c r="E29"/>
      <c r="F29"/>
    </row>
    <row r="30" spans="1:8" x14ac:dyDescent="0.2">
      <c r="A30"/>
      <c r="B30"/>
      <c r="C30"/>
      <c r="D30"/>
      <c r="E30"/>
      <c r="F30"/>
    </row>
    <row r="31" spans="1:8" x14ac:dyDescent="0.2">
      <c r="A31"/>
      <c r="B31"/>
      <c r="C31"/>
      <c r="D31"/>
      <c r="E31"/>
      <c r="F31"/>
    </row>
    <row r="32" spans="1:8" x14ac:dyDescent="0.2">
      <c r="A32"/>
      <c r="B32"/>
      <c r="C32"/>
      <c r="D32"/>
      <c r="E32"/>
      <c r="F32"/>
    </row>
    <row r="33" customFormat="1" x14ac:dyDescent="0.2"/>
    <row r="34" customFormat="1" x14ac:dyDescent="0.2"/>
    <row r="35" customFormat="1" x14ac:dyDescent="0.2"/>
    <row r="36" customFormat="1" x14ac:dyDescent="0.2"/>
    <row r="37" customFormat="1" x14ac:dyDescent="0.2"/>
    <row r="38" customFormat="1" x14ac:dyDescent="0.2"/>
    <row r="39" customFormat="1" x14ac:dyDescent="0.2"/>
    <row r="40" customFormat="1" x14ac:dyDescent="0.2"/>
    <row r="41" customFormat="1" x14ac:dyDescent="0.2"/>
    <row r="42" customFormat="1" x14ac:dyDescent="0.2"/>
    <row r="43" customFormat="1" x14ac:dyDescent="0.2"/>
    <row r="44" customFormat="1" x14ac:dyDescent="0.2"/>
    <row r="45" customFormat="1" x14ac:dyDescent="0.2"/>
    <row r="46" customFormat="1" x14ac:dyDescent="0.2"/>
    <row r="47" customFormat="1" x14ac:dyDescent="0.2"/>
    <row r="48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</sheetData>
  <mergeCells count="10">
    <mergeCell ref="B5:C5"/>
    <mergeCell ref="E5:H5"/>
    <mergeCell ref="A6:H7"/>
    <mergeCell ref="B1:H1"/>
    <mergeCell ref="B2:C2"/>
    <mergeCell ref="E2:H2"/>
    <mergeCell ref="B3:C3"/>
    <mergeCell ref="E3:H3"/>
    <mergeCell ref="B4:C4"/>
    <mergeCell ref="E4:H4"/>
  </mergeCells>
  <printOptions horizontalCentered="1"/>
  <pageMargins left="0.39370078740157483" right="0.39370078740157483" top="0.39370078740157483" bottom="0.39370078740157483" header="0.51181102362204722" footer="0.51181102362204722"/>
  <pageSetup paperSize="9" orientation="landscape" r:id="rId1"/>
  <headerFooter alignWithMargins="0">
    <oddFooter>&amp;C_x000D_&amp;1#&amp;"Calibri"&amp;6&amp;K626469 Public</oddFooter>
  </headerFooter>
  <drawing r:id="rId2"/>
  <legacyDrawing r:id="rId3"/>
  <controls>
    <mc:AlternateContent xmlns:mc="http://schemas.openxmlformats.org/markup-compatibility/2006">
      <mc:Choice Requires="x14">
        <control shapeId="248833" r:id="rId4" name="Mise_en_Pages">
          <controlPr defaultSize="0" print="0" autoLine="0" autoPict="0" r:id="rId5">
            <anchor>
              <from>
                <xdr:col>10</xdr:col>
                <xdr:colOff>19050</xdr:colOff>
                <xdr:row>1</xdr:row>
                <xdr:rowOff>0</xdr:rowOff>
              </from>
              <to>
                <xdr:col>12</xdr:col>
                <xdr:colOff>295275</xdr:colOff>
                <xdr:row>2</xdr:row>
                <xdr:rowOff>161925</xdr:rowOff>
              </to>
            </anchor>
          </controlPr>
        </control>
      </mc:Choice>
      <mc:Fallback>
        <control shapeId="248833" r:id="rId4" name="Mise_en_Pages"/>
      </mc:Fallback>
    </mc:AlternateContent>
    <mc:AlternateContent xmlns:mc="http://schemas.openxmlformats.org/markup-compatibility/2006">
      <mc:Choice Requires="x14">
        <control shapeId="248834" r:id="rId6" name="impression">
          <controlPr defaultSize="0" print="0" autoLine="0" autoPict="0" r:id="rId7">
            <anchor>
              <from>
                <xdr:col>10</xdr:col>
                <xdr:colOff>19050</xdr:colOff>
                <xdr:row>3</xdr:row>
                <xdr:rowOff>161925</xdr:rowOff>
              </from>
              <to>
                <xdr:col>12</xdr:col>
                <xdr:colOff>295275</xdr:colOff>
                <xdr:row>5</xdr:row>
                <xdr:rowOff>123825</xdr:rowOff>
              </to>
            </anchor>
          </controlPr>
        </control>
      </mc:Choice>
      <mc:Fallback>
        <control shapeId="248834" r:id="rId6" name="impression"/>
      </mc:Fallback>
    </mc:AlternateContent>
  </control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7D6604-E159-4338-81A7-39A75E046DFF}">
  <sheetPr codeName="Feuil4">
    <tabColor rgb="FF00B0F0"/>
    <pageSetUpPr fitToPage="1"/>
  </sheetPr>
  <dimension ref="A1:N350"/>
  <sheetViews>
    <sheetView view="pageBreakPreview" zoomScaleNormal="70" zoomScaleSheetLayoutView="100" workbookViewId="0">
      <selection activeCell="E33" sqref="E33"/>
    </sheetView>
  </sheetViews>
  <sheetFormatPr baseColWidth="10" defaultColWidth="11.42578125" defaultRowHeight="12.75" x14ac:dyDescent="0.2"/>
  <cols>
    <col min="1" max="1" width="12.42578125" style="1" bestFit="1" customWidth="1"/>
    <col min="2" max="2" width="16.7109375" style="1" bestFit="1" customWidth="1"/>
    <col min="3" max="3" width="26.42578125" style="2" customWidth="1"/>
    <col min="4" max="4" width="25.85546875" style="1" bestFit="1" customWidth="1"/>
    <col min="5" max="5" width="9.5703125" style="2" customWidth="1"/>
    <col min="6" max="6" width="11.140625" style="1" customWidth="1"/>
    <col min="7" max="7" width="11" style="9" bestFit="1" customWidth="1"/>
    <col min="8" max="8" width="10.7109375" style="9" bestFit="1" customWidth="1"/>
    <col min="9" max="9" width="10.140625" bestFit="1" customWidth="1"/>
    <col min="10" max="10" width="10.85546875" bestFit="1" customWidth="1"/>
  </cols>
  <sheetData>
    <row r="1" spans="1:12" ht="18.75" customHeight="1" x14ac:dyDescent="0.25">
      <c r="A1" s="78" t="s">
        <v>2</v>
      </c>
      <c r="B1" s="253" t="s">
        <v>94</v>
      </c>
      <c r="C1" s="190"/>
      <c r="D1" s="190"/>
      <c r="E1" s="190"/>
      <c r="F1" s="190"/>
      <c r="G1" s="190"/>
      <c r="H1" s="190"/>
      <c r="I1" s="190"/>
      <c r="J1" s="254"/>
    </row>
    <row r="2" spans="1:12" ht="15.75" x14ac:dyDescent="0.25">
      <c r="A2" s="76" t="s">
        <v>3</v>
      </c>
      <c r="B2" s="256" t="s">
        <v>98</v>
      </c>
      <c r="C2" s="198"/>
      <c r="D2" s="198"/>
      <c r="E2" s="255" t="s">
        <v>4</v>
      </c>
      <c r="F2" s="255"/>
      <c r="G2" s="194"/>
      <c r="H2" s="194"/>
      <c r="I2" s="194"/>
      <c r="J2" s="227"/>
      <c r="K2" s="7"/>
      <c r="L2" s="7"/>
    </row>
    <row r="3" spans="1:12" ht="15.75" customHeight="1" x14ac:dyDescent="0.25">
      <c r="A3" s="76" t="s">
        <v>0</v>
      </c>
      <c r="B3" s="256"/>
      <c r="C3" s="198"/>
      <c r="D3" s="198"/>
      <c r="E3" s="255" t="s">
        <v>5</v>
      </c>
      <c r="F3" s="255"/>
      <c r="G3" s="197">
        <f>G12</f>
        <v>9.8989444444444449E-2</v>
      </c>
      <c r="H3" s="197"/>
      <c r="I3" s="197"/>
      <c r="J3" s="257"/>
    </row>
    <row r="4" spans="1:12" ht="15.75" customHeight="1" x14ac:dyDescent="0.25">
      <c r="A4" s="76" t="s">
        <v>1</v>
      </c>
      <c r="B4" s="256" t="str">
        <f>Liste_engagés!B4</f>
        <v>Toutes</v>
      </c>
      <c r="C4" s="198"/>
      <c r="D4" s="198"/>
      <c r="E4" s="255" t="s">
        <v>6</v>
      </c>
      <c r="F4" s="255"/>
      <c r="G4" s="199" t="str">
        <f>IF(AND(NOT(G2=""),NOT(G3="")),G2/(HOUR(G3)+(MINUTE(G3)/60)+(SECOND(G3)/3600)),"")</f>
        <v/>
      </c>
      <c r="H4" s="199"/>
      <c r="I4" s="199"/>
      <c r="J4" s="258"/>
    </row>
    <row r="5" spans="1:12" ht="15.75" customHeight="1" thickBot="1" x14ac:dyDescent="0.3">
      <c r="A5" s="77" t="s">
        <v>10</v>
      </c>
      <c r="B5" s="243">
        <v>39</v>
      </c>
      <c r="C5" s="205"/>
      <c r="D5" s="205"/>
      <c r="E5" s="72"/>
      <c r="F5" s="11" t="s">
        <v>11</v>
      </c>
      <c r="G5" s="205">
        <f>'Scratch CLM'!B5</f>
        <v>39</v>
      </c>
      <c r="H5" s="205"/>
      <c r="I5" s="205"/>
      <c r="J5" s="230"/>
    </row>
    <row r="6" spans="1:12" ht="15.75" customHeight="1" x14ac:dyDescent="0.25">
      <c r="A6" s="250" t="s">
        <v>18</v>
      </c>
      <c r="B6" s="251"/>
      <c r="C6" s="251"/>
      <c r="D6" s="251"/>
      <c r="E6" s="251"/>
      <c r="F6" s="251"/>
      <c r="G6" s="251"/>
      <c r="H6" s="251"/>
      <c r="I6" s="251"/>
      <c r="J6" s="252"/>
    </row>
    <row r="7" spans="1:12" ht="15.75" customHeight="1" x14ac:dyDescent="0.25">
      <c r="A7" s="12" t="s">
        <v>15</v>
      </c>
      <c r="B7" s="231" t="s">
        <v>114</v>
      </c>
      <c r="C7" s="232"/>
      <c r="D7" s="244"/>
      <c r="E7" s="246" t="s">
        <v>15</v>
      </c>
      <c r="F7" s="247"/>
      <c r="G7" s="231" t="s">
        <v>109</v>
      </c>
      <c r="H7" s="232"/>
      <c r="I7" s="232"/>
      <c r="J7" s="233"/>
    </row>
    <row r="8" spans="1:12" ht="15.75" customHeight="1" thickBot="1" x14ac:dyDescent="0.3">
      <c r="A8" s="79" t="s">
        <v>20</v>
      </c>
      <c r="B8" s="234" t="s">
        <v>110</v>
      </c>
      <c r="C8" s="235"/>
      <c r="D8" s="245"/>
      <c r="E8" s="248" t="s">
        <v>20</v>
      </c>
      <c r="F8" s="249"/>
      <c r="G8" s="234" t="s">
        <v>116</v>
      </c>
      <c r="H8" s="235"/>
      <c r="I8" s="235"/>
      <c r="J8" s="236"/>
    </row>
    <row r="9" spans="1:12" ht="15.75" customHeight="1" x14ac:dyDescent="0.2">
      <c r="A9" s="237" t="s">
        <v>133</v>
      </c>
      <c r="B9" s="238"/>
      <c r="C9" s="238"/>
      <c r="D9" s="238"/>
      <c r="E9" s="238"/>
      <c r="F9" s="238"/>
      <c r="G9" s="238"/>
      <c r="H9" s="238"/>
      <c r="I9" s="238"/>
      <c r="J9" s="239"/>
    </row>
    <row r="10" spans="1:12" ht="15.75" customHeight="1" thickBot="1" x14ac:dyDescent="0.25">
      <c r="A10" s="240"/>
      <c r="B10" s="241"/>
      <c r="C10" s="241"/>
      <c r="D10" s="241"/>
      <c r="E10" s="241"/>
      <c r="F10" s="241"/>
      <c r="G10" s="241"/>
      <c r="H10" s="241"/>
      <c r="I10" s="241"/>
      <c r="J10" s="242"/>
    </row>
    <row r="11" spans="1:12" ht="15.75" customHeight="1" thickBot="1" x14ac:dyDescent="0.3">
      <c r="A11" s="80" t="s">
        <v>8</v>
      </c>
      <c r="B11" s="81" t="s">
        <v>9</v>
      </c>
      <c r="C11" s="81" t="s">
        <v>14</v>
      </c>
      <c r="D11" s="81" t="s">
        <v>12</v>
      </c>
      <c r="E11" s="82"/>
      <c r="F11" s="81" t="s">
        <v>7</v>
      </c>
      <c r="G11" s="75" t="s">
        <v>5</v>
      </c>
      <c r="H11" s="83"/>
      <c r="I11" s="80" t="s">
        <v>102</v>
      </c>
      <c r="J11" s="84" t="s">
        <v>103</v>
      </c>
    </row>
    <row r="12" spans="1:12" ht="12.75" customHeight="1" x14ac:dyDescent="0.2">
      <c r="A12" s="86">
        <v>1</v>
      </c>
      <c r="B12" s="39">
        <v>3</v>
      </c>
      <c r="C12" s="46" t="str">
        <f>IF(B12&lt;&gt;"",VLOOKUP(B12,Liste_engagés!$B$7:$F$200,2,FALSE)," ")</f>
        <v>CALMELET Thibaut</v>
      </c>
      <c r="D12" s="88" t="str">
        <f>IF(B12&lt;&gt;"",VLOOKUP(B12,Liste_engagés!$B$7:$F$200,3,FALSE)," ")</f>
        <v>BP AURA</v>
      </c>
      <c r="E12" s="87"/>
      <c r="F12" s="87" t="str">
        <f>IF(B12&lt;&gt;"",VLOOKUP(B12,Liste_engagés!$B$7:$F$200,5,FALSE)," ")</f>
        <v>VH</v>
      </c>
      <c r="G12" s="100">
        <f>IF(B12&lt;&gt;"",VLOOKUP(B12,'Scratch route'!B$7:$J$200,6,FALSE)+VLOOKUP(B12,'Scratch CLM'!B$7:$J$200,6,FALSE),"")</f>
        <v>9.8989444444444449E-2</v>
      </c>
      <c r="H12" s="159"/>
      <c r="I12" s="160">
        <f>IF(B12&lt;&gt;"",VLOOKUP(B12,'Scratch route'!$B$7:$H$200,6,FALSE)," ")</f>
        <v>8.3239756944444451E-2</v>
      </c>
      <c r="J12" s="161">
        <f>IF(B12&lt;&gt;"",VLOOKUP(B12,'Scratch CLM'!$B$7:$H$200,6,FALSE)," ")</f>
        <v>1.5749687500000002E-2</v>
      </c>
    </row>
    <row r="13" spans="1:12" ht="13.5" customHeight="1" x14ac:dyDescent="0.2">
      <c r="A13" s="60">
        <v>2</v>
      </c>
      <c r="B13" s="39">
        <v>10</v>
      </c>
      <c r="C13" s="37" t="str">
        <f>IF(B13&lt;&gt;"",VLOOKUP(B13,Liste_engagés!$B$7:$F$200,2,FALSE)," ")</f>
        <v>MEYNADIER Jérome</v>
      </c>
      <c r="D13" s="54" t="str">
        <f>IF(B13&lt;&gt;"",VLOOKUP(B13,Liste_engagés!$B$7:$F$200,3,FALSE)," ")</f>
        <v>BP SUD</v>
      </c>
      <c r="E13" s="39"/>
      <c r="F13" s="39" t="str">
        <f>IF(B13&lt;&gt;"",VLOOKUP(B13,Liste_engagés!$B$7:$F$200,5,FALSE)," ")</f>
        <v>SVH</v>
      </c>
      <c r="G13" s="98">
        <f>IF(B13&lt;&gt;"",VLOOKUP(B13,'Scratch route'!B$7:$J$200,6,FALSE)+VLOOKUP(B13,'Scratch CLM'!B$7:$J$200,6,FALSE),"")</f>
        <v>9.9488761574074075E-2</v>
      </c>
      <c r="H13" s="61"/>
      <c r="I13" s="145">
        <f>IF(B13&lt;&gt;"",VLOOKUP(B13,'Scratch route'!$B$7:$H$200,6,FALSE)," ")</f>
        <v>8.3640127314814808E-2</v>
      </c>
      <c r="J13" s="102">
        <f>IF(B13&lt;&gt;"",VLOOKUP(B13,'Scratch CLM'!$B$7:$H$200,6,FALSE)," ")</f>
        <v>1.584863425925926E-2</v>
      </c>
    </row>
    <row r="14" spans="1:12" x14ac:dyDescent="0.2">
      <c r="A14" s="60">
        <v>3</v>
      </c>
      <c r="B14" s="39">
        <v>8</v>
      </c>
      <c r="C14" s="37" t="str">
        <f>IF(B14&lt;&gt;"",VLOOKUP(B14,Liste_engagés!$B$7:$F$200,2,FALSE)," ")</f>
        <v>FONTANA Paul</v>
      </c>
      <c r="D14" s="54" t="str">
        <f>IF(B14&lt;&gt;"",VLOOKUP(B14,Liste_engagés!$B$7:$F$200,3,FALSE)," ")</f>
        <v>BP AURA</v>
      </c>
      <c r="E14" s="39"/>
      <c r="F14" s="39" t="str">
        <f>IF(B14&lt;&gt;"",VLOOKUP(B14,Liste_engagés!$B$7:$F$200,5,FALSE)," ")</f>
        <v>VH</v>
      </c>
      <c r="G14" s="98">
        <f>IF(B14&lt;&gt;"",VLOOKUP(B14,'Scratch route'!B$7:$J$200,6,FALSE)+VLOOKUP(B14,'Scratch CLM'!B$7:$J$200,6,FALSE),"")</f>
        <v>9.9886956018518519E-2</v>
      </c>
      <c r="H14" s="61"/>
      <c r="I14" s="145">
        <f>IF(B14&lt;&gt;"",VLOOKUP(B14,'Scratch route'!$B$7:$H$200,6,FALSE)," ")</f>
        <v>8.3684699074074068E-2</v>
      </c>
      <c r="J14" s="102">
        <f>IF(B14&lt;&gt;"",VLOOKUP(B14,'Scratch CLM'!$B$7:$H$200,6,FALSE)," ")</f>
        <v>1.6202256944444444E-2</v>
      </c>
    </row>
    <row r="15" spans="1:12" x14ac:dyDescent="0.2">
      <c r="A15" s="60">
        <v>4</v>
      </c>
      <c r="B15" s="39">
        <v>4</v>
      </c>
      <c r="C15" s="37" t="str">
        <f>IF(B15&lt;&gt;"",VLOOKUP(B15,Liste_engagés!$B$7:$F$200,2,FALSE)," ")</f>
        <v>RIVOLTA ANDREA</v>
      </c>
      <c r="D15" s="54" t="str">
        <f>IF(B15&lt;&gt;"",VLOOKUP(B15,Liste_engagés!$B$7:$F$200,3,FALSE)," ")</f>
        <v>BP MED</v>
      </c>
      <c r="E15" s="39"/>
      <c r="F15" s="39" t="str">
        <f>IF(B15&lt;&gt;"",VLOOKUP(B15,Liste_engagés!$B$7:$F$200,5,FALSE)," ")</f>
        <v>SVH</v>
      </c>
      <c r="G15" s="98">
        <f>IF(B15&lt;&gt;"",VLOOKUP(B15,'Scratch route'!B$7:$J$200,6,FALSE)+VLOOKUP(B15,'Scratch CLM'!B$7:$J$200,6,FALSE),"")</f>
        <v>0.10007925925925926</v>
      </c>
      <c r="H15" s="61"/>
      <c r="I15" s="145">
        <f>IF(B15&lt;&gt;"",VLOOKUP(B15,'Scratch route'!$B$7:$H$200,6,FALSE)," ")</f>
        <v>8.3640127314814808E-2</v>
      </c>
      <c r="J15" s="102">
        <f>IF(B15&lt;&gt;"",VLOOKUP(B15,'Scratch CLM'!$B$7:$H$200,6,FALSE)," ")</f>
        <v>1.6439131944444445E-2</v>
      </c>
    </row>
    <row r="16" spans="1:12" x14ac:dyDescent="0.2">
      <c r="A16" s="60">
        <v>5</v>
      </c>
      <c r="B16" s="39">
        <v>16</v>
      </c>
      <c r="C16" s="37" t="str">
        <f>IF(B16&lt;&gt;"",VLOOKUP(B16,Liste_engagés!$B$7:$F$200,2,FALSE)," ")</f>
        <v>SOUSA  Bruno</v>
      </c>
      <c r="D16" s="54" t="str">
        <f>IF(B16&lt;&gt;"",VLOOKUP(B16,Liste_engagés!$B$7:$F$200,3,FALSE)," ")</f>
        <v>CE HDF</v>
      </c>
      <c r="E16" s="39"/>
      <c r="F16" s="39" t="str">
        <f>IF(B16&lt;&gt;"",VLOOKUP(B16,Liste_engagés!$B$7:$F$200,5,FALSE)," ")</f>
        <v>VH</v>
      </c>
      <c r="G16" s="98">
        <f>IF(B16&lt;&gt;"",VLOOKUP(B16,'Scratch route'!B$7:$J$200,6,FALSE)+VLOOKUP(B16,'Scratch CLM'!B$7:$J$200,6,FALSE),"")</f>
        <v>0.10081494212962963</v>
      </c>
      <c r="H16" s="61"/>
      <c r="I16" s="145">
        <f>IF(B16&lt;&gt;"",VLOOKUP(B16,'Scratch route'!$B$7:$H$200,6,FALSE)," ")</f>
        <v>8.3752719907407402E-2</v>
      </c>
      <c r="J16" s="102">
        <f>IF(B16&lt;&gt;"",VLOOKUP(B16,'Scratch CLM'!$B$7:$H$200,6,FALSE)," ")</f>
        <v>1.7062222222222225E-2</v>
      </c>
    </row>
    <row r="17" spans="1:14" x14ac:dyDescent="0.2">
      <c r="A17" s="60">
        <v>6</v>
      </c>
      <c r="B17" s="39">
        <v>30</v>
      </c>
      <c r="C17" s="37" t="str">
        <f>IF(B17&lt;&gt;"",VLOOKUP(B17,Liste_engagés!$B$7:$F$200,2,FALSE)," ")</f>
        <v>GEMELINE  Matthieu</v>
      </c>
      <c r="D17" s="54" t="str">
        <f>IF(B17&lt;&gt;"",VLOOKUP(B17,Liste_engagés!$B$7:$F$200,3,FALSE)," ")</f>
        <v>CE HDF</v>
      </c>
      <c r="E17" s="39"/>
      <c r="F17" s="39" t="str">
        <f>IF(B17&lt;&gt;"",VLOOKUP(B17,Liste_engagés!$B$7:$F$200,5,FALSE)," ")</f>
        <v>VH</v>
      </c>
      <c r="G17" s="98">
        <f>IF(B17&lt;&gt;"",VLOOKUP(B17,'Scratch route'!B$7:$J$200,6,FALSE)+VLOOKUP(B17,'Scratch CLM'!B$7:$J$200,6,FALSE),"")</f>
        <v>0.10091284722222221</v>
      </c>
      <c r="H17" s="61"/>
      <c r="I17" s="145">
        <f>IF(B17&lt;&gt;"",VLOOKUP(B17,'Scratch route'!$B$7:$H$200,6,FALSE)," ")</f>
        <v>8.3640127314814808E-2</v>
      </c>
      <c r="J17" s="102">
        <f>IF(B17&lt;&gt;"",VLOOKUP(B17,'Scratch CLM'!$B$7:$H$200,6,FALSE)," ")</f>
        <v>1.7272719907407409E-2</v>
      </c>
    </row>
    <row r="18" spans="1:14" x14ac:dyDescent="0.2">
      <c r="A18" s="60">
        <v>7</v>
      </c>
      <c r="B18" s="39">
        <v>1</v>
      </c>
      <c r="C18" s="37" t="str">
        <f>IF(B18&lt;&gt;"",VLOOKUP(B18,Liste_engagés!$B$7:$F$200,2,FALSE)," ")</f>
        <v>CHEVREUIL Mathieu</v>
      </c>
      <c r="D18" s="54" t="str">
        <f>IF(B18&lt;&gt;"",VLOOKUP(B18,Liste_engagés!$B$7:$F$200,3,FALSE)," ")</f>
        <v>CELR</v>
      </c>
      <c r="E18" s="39"/>
      <c r="F18" s="39" t="str">
        <f>IF(B18&lt;&gt;"",VLOOKUP(B18,Liste_engagés!$B$7:$F$200,5,FALSE)," ")</f>
        <v>VH</v>
      </c>
      <c r="G18" s="98">
        <f>IF(B18&lt;&gt;"",VLOOKUP(B18,'Scratch route'!B$7:$J$200,6,FALSE)+VLOOKUP(B18,'Scratch CLM'!B$7:$J$200,6,FALSE),"")</f>
        <v>0.10093012731481482</v>
      </c>
      <c r="H18" s="61"/>
      <c r="I18" s="145">
        <f>IF(B18&lt;&gt;"",VLOOKUP(B18,'Scratch route'!$B$7:$H$200,6,FALSE)," ")</f>
        <v>8.5084583333333338E-2</v>
      </c>
      <c r="J18" s="102">
        <f>IF(B18&lt;&gt;"",VLOOKUP(B18,'Scratch CLM'!$B$7:$H$200,6,FALSE)," ")</f>
        <v>1.584554398148148E-2</v>
      </c>
    </row>
    <row r="19" spans="1:14" x14ac:dyDescent="0.2">
      <c r="A19" s="60">
        <v>8</v>
      </c>
      <c r="B19" s="39">
        <v>2</v>
      </c>
      <c r="C19" s="37" t="str">
        <f>IF(B19&lt;&gt;"",VLOOKUP(B19,Liste_engagés!$B$7:$F$200,2,FALSE)," ")</f>
        <v>CHEVALIER PHILIPPE</v>
      </c>
      <c r="D19" s="54" t="str">
        <f>IF(B19&lt;&gt;"",VLOOKUP(B19,Liste_engagés!$B$7:$F$200,3,FALSE)," ")</f>
        <v>CE PAL</v>
      </c>
      <c r="E19" s="39"/>
      <c r="F19" s="39" t="str">
        <f>IF(B19&lt;&gt;"",VLOOKUP(B19,Liste_engagés!$B$7:$F$200,5,FALSE)," ")</f>
        <v>SVH</v>
      </c>
      <c r="G19" s="98">
        <f>IF(B19&lt;&gt;"",VLOOKUP(B19,'Scratch route'!B$7:$J$200,6,FALSE)+VLOOKUP(B19,'Scratch CLM'!B$7:$J$200,6,FALSE),"")</f>
        <v>0.10414623842592594</v>
      </c>
      <c r="H19" s="61"/>
      <c r="I19" s="145">
        <f>IF(B19&lt;&gt;"",VLOOKUP(B19,'Scratch route'!$B$7:$H$200,6,FALSE)," ")</f>
        <v>8.7002673611111123E-2</v>
      </c>
      <c r="J19" s="102">
        <f>IF(B19&lt;&gt;"",VLOOKUP(B19,'Scratch CLM'!$B$7:$H$200,6,FALSE)," ")</f>
        <v>1.7143564814814816E-2</v>
      </c>
    </row>
    <row r="20" spans="1:14" x14ac:dyDescent="0.2">
      <c r="A20" s="60">
        <v>9</v>
      </c>
      <c r="B20" s="39">
        <v>20</v>
      </c>
      <c r="C20" s="37" t="str">
        <f>IF(B20&lt;&gt;"",VLOOKUP(B20,Liste_engagés!$B$7:$F$200,2,FALSE)," ")</f>
        <v>RIGAUT Arnaud</v>
      </c>
      <c r="D20" s="54" t="str">
        <f>IF(B20&lt;&gt;"",VLOOKUP(B20,Liste_engagés!$B$7:$F$200,3,FALSE)," ")</f>
        <v>CE HDF</v>
      </c>
      <c r="E20" s="39"/>
      <c r="F20" s="39" t="str">
        <f>IF(B20&lt;&gt;"",VLOOKUP(B20,Liste_engagés!$B$7:$F$200,5,FALSE)," ")</f>
        <v>VH</v>
      </c>
      <c r="G20" s="98">
        <f>IF(B20&lt;&gt;"",VLOOKUP(B20,'Scratch route'!B$7:$J$200,6,FALSE)+VLOOKUP(B20,'Scratch CLM'!B$7:$J$200,6,FALSE),"")</f>
        <v>0.10418417824074074</v>
      </c>
      <c r="H20" s="61"/>
      <c r="I20" s="145">
        <f>IF(B20&lt;&gt;"",VLOOKUP(B20,'Scratch route'!$B$7:$H$200,6,FALSE)," ")</f>
        <v>8.7267164351851848E-2</v>
      </c>
      <c r="J20" s="102">
        <f>IF(B20&lt;&gt;"",VLOOKUP(B20,'Scratch CLM'!$B$7:$H$200,6,FALSE)," ")</f>
        <v>1.6917013888888888E-2</v>
      </c>
    </row>
    <row r="21" spans="1:14" x14ac:dyDescent="0.2">
      <c r="A21" s="60">
        <v>10</v>
      </c>
      <c r="B21" s="39">
        <v>11</v>
      </c>
      <c r="C21" s="37" t="str">
        <f>IF(B21&lt;&gt;"",VLOOKUP(B21,Liste_engagés!$B$7:$F$200,2,FALSE)," ")</f>
        <v xml:space="preserve">GAUFFIER Stéphane </v>
      </c>
      <c r="D21" s="54" t="str">
        <f>IF(B21&lt;&gt;"",VLOOKUP(B21,Liste_engagés!$B$7:$F$200,3,FALSE)," ")</f>
        <v>CE  BPL</v>
      </c>
      <c r="E21" s="39"/>
      <c r="F21" s="39" t="str">
        <f>IF(B21&lt;&gt;"",VLOOKUP(B21,Liste_engagés!$B$7:$F$200,5,FALSE)," ")</f>
        <v>SVH</v>
      </c>
      <c r="G21" s="98">
        <f>IF(B21&lt;&gt;"",VLOOKUP(B21,'Scratch route'!B$7:$J$200,6,FALSE)+VLOOKUP(B21,'Scratch CLM'!B$7:$J$200,6,FALSE),"")</f>
        <v>0.10435332175925927</v>
      </c>
      <c r="H21" s="61"/>
      <c r="I21" s="145">
        <f>IF(B21&lt;&gt;"",VLOOKUP(B21,'Scratch route'!$B$7:$H$200,6,FALSE)," ")</f>
        <v>8.7044988425925937E-2</v>
      </c>
      <c r="J21" s="102">
        <f>IF(B21&lt;&gt;"",VLOOKUP(B21,'Scratch CLM'!$B$7:$H$200,6,FALSE)," ")</f>
        <v>1.7308333333333332E-2</v>
      </c>
    </row>
    <row r="22" spans="1:14" x14ac:dyDescent="0.2">
      <c r="A22" s="60">
        <v>11</v>
      </c>
      <c r="B22" s="39">
        <v>21</v>
      </c>
      <c r="C22" s="37" t="str">
        <f>IF(B22&lt;&gt;"",VLOOKUP(B22,Liste_engagés!$B$7:$F$200,2,FALSE)," ")</f>
        <v>PEASTER Christophe</v>
      </c>
      <c r="D22" s="54" t="str">
        <f>IF(B22&lt;&gt;"",VLOOKUP(B22,Liste_engagés!$B$7:$F$200,3,FALSE)," ")</f>
        <v>CELR</v>
      </c>
      <c r="E22" s="39"/>
      <c r="F22" s="39" t="str">
        <f>IF(B22&lt;&gt;"",VLOOKUP(B22,Liste_engagés!$B$7:$F$200,5,FALSE)," ")</f>
        <v>SVH</v>
      </c>
      <c r="G22" s="98">
        <f>IF(B22&lt;&gt;"",VLOOKUP(B22,'Scratch route'!B$7:$J$200,6,FALSE)+VLOOKUP(B22,'Scratch CLM'!B$7:$J$200,6,FALSE),"")</f>
        <v>0.10435952546296297</v>
      </c>
      <c r="H22" s="61"/>
      <c r="I22" s="145">
        <f>IF(B22&lt;&gt;"",VLOOKUP(B22,'Scratch route'!$B$7:$H$200,6,FALSE)," ")</f>
        <v>8.7002673611111123E-2</v>
      </c>
      <c r="J22" s="102">
        <f>IF(B22&lt;&gt;"",VLOOKUP(B22,'Scratch CLM'!$B$7:$H$200,6,FALSE)," ")</f>
        <v>1.7356851851851849E-2</v>
      </c>
      <c r="L22" s="42"/>
    </row>
    <row r="23" spans="1:14" x14ac:dyDescent="0.2">
      <c r="A23" s="60">
        <v>12</v>
      </c>
      <c r="B23" s="39">
        <v>5</v>
      </c>
      <c r="C23" s="37" t="str">
        <f>IF(B23&lt;&gt;"",VLOOKUP(B23,Liste_engagés!$B$7:$F$200,2,FALSE)," ")</f>
        <v>NEGRIER PATRICE</v>
      </c>
      <c r="D23" s="54" t="str">
        <f>IF(B23&lt;&gt;"",VLOOKUP(B23,Liste_engagés!$B$7:$F$200,3,FALSE)," ")</f>
        <v>CE PAL</v>
      </c>
      <c r="E23" s="39"/>
      <c r="F23" s="39" t="str">
        <f>IF(B23&lt;&gt;"",VLOOKUP(B23,Liste_engagés!$B$7:$F$200,5,FALSE)," ")</f>
        <v>SVH</v>
      </c>
      <c r="G23" s="98">
        <f>IF(B23&lt;&gt;"",VLOOKUP(B23,'Scratch route'!B$7:$J$200,6,FALSE)+VLOOKUP(B23,'Scratch CLM'!B$7:$J$200,6,FALSE),"")</f>
        <v>0.10581516203703704</v>
      </c>
      <c r="H23" s="61"/>
      <c r="I23" s="145">
        <f>IF(B23&lt;&gt;"",VLOOKUP(B23,'Scratch route'!$B$7:$H$200,6,FALSE)," ")</f>
        <v>8.7044988425925937E-2</v>
      </c>
      <c r="J23" s="102">
        <f>IF(B23&lt;&gt;"",VLOOKUP(B23,'Scratch CLM'!$B$7:$H$200,6,FALSE)," ")</f>
        <v>1.8770173611111111E-2</v>
      </c>
      <c r="L23" s="15"/>
    </row>
    <row r="24" spans="1:14" x14ac:dyDescent="0.2">
      <c r="A24" s="60">
        <v>13</v>
      </c>
      <c r="B24" s="39">
        <v>7</v>
      </c>
      <c r="C24" s="37" t="str">
        <f>IF(B24&lt;&gt;"",VLOOKUP(B24,Liste_engagés!$B$7:$F$200,2,FALSE)," ")</f>
        <v>DOUMERC Bernard</v>
      </c>
      <c r="D24" s="54" t="str">
        <f>IF(B24&lt;&gt;"",VLOOKUP(B24,Liste_engagés!$B$7:$F$200,3,FALSE)," ")</f>
        <v>CELR</v>
      </c>
      <c r="E24" s="39"/>
      <c r="F24" s="39" t="str">
        <f>IF(B24&lt;&gt;"",VLOOKUP(B24,Liste_engagés!$B$7:$F$200,5,FALSE)," ")</f>
        <v>SVH</v>
      </c>
      <c r="G24" s="98">
        <f>IF(B24&lt;&gt;"",VLOOKUP(B24,'Scratch route'!B$7:$J$200,6,FALSE)+VLOOKUP(B24,'Scratch CLM'!B$7:$J$200,6,FALSE),"")</f>
        <v>0.10718501157407409</v>
      </c>
      <c r="H24" s="61"/>
      <c r="I24" s="145">
        <f>IF(B24&lt;&gt;"",VLOOKUP(B24,'Scratch route'!$B$7:$H$200,6,FALSE)," ")</f>
        <v>8.8536284722222233E-2</v>
      </c>
      <c r="J24" s="102">
        <f>IF(B24&lt;&gt;"",VLOOKUP(B24,'Scratch CLM'!$B$7:$H$200,6,FALSE)," ")</f>
        <v>1.8648726851851854E-2</v>
      </c>
    </row>
    <row r="25" spans="1:14" x14ac:dyDescent="0.2">
      <c r="A25" s="60">
        <v>14</v>
      </c>
      <c r="B25" s="39">
        <v>19</v>
      </c>
      <c r="C25" s="37" t="str">
        <f>IF(B25&lt;&gt;"",VLOOKUP(B25,Liste_engagés!$B$7:$F$200,2,FALSE)," ")</f>
        <v>DURINI  ERIC</v>
      </c>
      <c r="D25" s="54" t="str">
        <f>IF(B25&lt;&gt;"",VLOOKUP(B25,Liste_engagés!$B$7:$F$200,3,FALSE)," ")</f>
        <v>BP MED</v>
      </c>
      <c r="E25" s="39"/>
      <c r="F25" s="39" t="str">
        <f>IF(B25&lt;&gt;"",VLOOKUP(B25,Liste_engagés!$B$7:$F$200,5,FALSE)," ")</f>
        <v>SVH</v>
      </c>
      <c r="G25" s="98">
        <f>IF(B25&lt;&gt;"",VLOOKUP(B25,'Scratch route'!B$7:$J$200,6,FALSE)+VLOOKUP(B25,'Scratch CLM'!B$7:$J$200,6,FALSE),"")</f>
        <v>0.108281875</v>
      </c>
      <c r="H25" s="61"/>
      <c r="I25" s="145">
        <f>IF(B25&lt;&gt;"",VLOOKUP(B25,'Scratch route'!$B$7:$H$200,6,FALSE)," ")</f>
        <v>9.058259259259259E-2</v>
      </c>
      <c r="J25" s="102">
        <f>IF(B25&lt;&gt;"",VLOOKUP(B25,'Scratch CLM'!$B$7:$H$200,6,FALSE)," ")</f>
        <v>1.7699282407407407E-2</v>
      </c>
      <c r="K25" s="33"/>
    </row>
    <row r="26" spans="1:14" x14ac:dyDescent="0.2">
      <c r="A26" s="60">
        <v>15</v>
      </c>
      <c r="B26" s="39">
        <v>14</v>
      </c>
      <c r="C26" s="37" t="str">
        <f>IF(B26&lt;&gt;"",VLOOKUP(B26,Liste_engagés!$B$7:$F$200,2,FALSE)," ")</f>
        <v>BAILLEUL Anthony</v>
      </c>
      <c r="D26" s="54" t="str">
        <f>IF(B26&lt;&gt;"",VLOOKUP(B26,Liste_engagés!$B$7:$F$200,3,FALSE)," ")</f>
        <v>CE HDF</v>
      </c>
      <c r="E26" s="39"/>
      <c r="F26" s="39" t="str">
        <f>IF(B26&lt;&gt;"",VLOOKUP(B26,Liste_engagés!$B$7:$F$200,5,FALSE)," ")</f>
        <v>VH</v>
      </c>
      <c r="G26" s="98">
        <f>IF(B26&lt;&gt;"",VLOOKUP(B26,'Scratch route'!B$7:$J$200,6,FALSE)+VLOOKUP(B26,'Scratch CLM'!B$7:$J$200,6,FALSE),"")</f>
        <v>0.10937565972222221</v>
      </c>
      <c r="H26" s="61"/>
      <c r="I26" s="145">
        <f>IF(B26&lt;&gt;"",VLOOKUP(B26,'Scratch route'!$B$7:$H$200,6,FALSE)," ")</f>
        <v>9.0604756944444434E-2</v>
      </c>
      <c r="J26" s="102">
        <f>IF(B26&lt;&gt;"",VLOOKUP(B26,'Scratch CLM'!$B$7:$H$200,6,FALSE)," ")</f>
        <v>1.8770902777777779E-2</v>
      </c>
      <c r="M26" s="43"/>
    </row>
    <row r="27" spans="1:14" x14ac:dyDescent="0.2">
      <c r="A27" s="60">
        <v>16</v>
      </c>
      <c r="B27" s="39">
        <v>15</v>
      </c>
      <c r="C27" s="37" t="str">
        <f>IF(B27&lt;&gt;"",VLOOKUP(B27,Liste_engagés!$B$7:$F$200,2,FALSE)," ")</f>
        <v>DERRIER Damien</v>
      </c>
      <c r="D27" s="54" t="str">
        <f>IF(B27&lt;&gt;"",VLOOKUP(B27,Liste_engagés!$B$7:$F$200,3,FALSE)," ")</f>
        <v>BPCE SA</v>
      </c>
      <c r="E27" s="39"/>
      <c r="F27" s="39" t="str">
        <f>IF(B27&lt;&gt;"",VLOOKUP(B27,Liste_engagés!$B$7:$F$200,5,FALSE)," ")</f>
        <v>VH</v>
      </c>
      <c r="G27" s="98">
        <f>IF(B27&lt;&gt;"",VLOOKUP(B27,'Scratch route'!B$7:$J$200,6,FALSE)+VLOOKUP(B27,'Scratch CLM'!B$7:$J$200,6,FALSE),"")</f>
        <v>0.10956425925925926</v>
      </c>
      <c r="H27" s="61"/>
      <c r="I27" s="145">
        <f>IF(B27&lt;&gt;"",VLOOKUP(B27,'Scratch route'!$B$7:$H$200,6,FALSE)," ")</f>
        <v>9.2102847222222228E-2</v>
      </c>
      <c r="J27" s="102">
        <f>IF(B27&lt;&gt;"",VLOOKUP(B27,'Scratch CLM'!$B$7:$H$200,6,FALSE)," ")</f>
        <v>1.7461412037037036E-2</v>
      </c>
      <c r="M27" s="43"/>
    </row>
    <row r="28" spans="1:14" x14ac:dyDescent="0.2">
      <c r="A28" s="60">
        <v>17</v>
      </c>
      <c r="B28" s="39">
        <v>18</v>
      </c>
      <c r="C28" s="37" t="str">
        <f>IF(B28&lt;&gt;"",VLOOKUP(B28,Liste_engagés!$B$7:$F$200,2,FALSE)," ")</f>
        <v>LEJEUNE  Hugo</v>
      </c>
      <c r="D28" s="54" t="str">
        <f>IF(B28&lt;&gt;"",VLOOKUP(B28,Liste_engagés!$B$7:$F$200,3,FALSE)," ")</f>
        <v>CE PAL</v>
      </c>
      <c r="E28" s="39"/>
      <c r="F28" s="39" t="str">
        <f>IF(B28&lt;&gt;"",VLOOKUP(B28,Liste_engagés!$B$7:$F$200,5,FALSE)," ")</f>
        <v>SH</v>
      </c>
      <c r="G28" s="98">
        <f>IF(B28&lt;&gt;"",VLOOKUP(B28,'Scratch route'!B$7:$J$200,6,FALSE)+VLOOKUP(B28,'Scratch CLM'!B$7:$J$200,6,FALSE),"")</f>
        <v>0.11065281249999999</v>
      </c>
      <c r="H28" s="61"/>
      <c r="I28" s="145">
        <f>IF(B28&lt;&gt;"",VLOOKUP(B28,'Scratch route'!$B$7:$H$200,6,FALSE)," ")</f>
        <v>9.2130555555555549E-2</v>
      </c>
      <c r="J28" s="102">
        <f>IF(B28&lt;&gt;"",VLOOKUP(B28,'Scratch CLM'!$B$7:$H$200,6,FALSE)," ")</f>
        <v>1.8522256944444444E-2</v>
      </c>
      <c r="M28" s="43"/>
    </row>
    <row r="29" spans="1:14" x14ac:dyDescent="0.2">
      <c r="A29" s="60">
        <v>18</v>
      </c>
      <c r="B29" s="39">
        <v>12</v>
      </c>
      <c r="C29" s="37" t="str">
        <f>IF(B29&lt;&gt;"",VLOOKUP(B29,Liste_engagés!$B$7:$F$200,2,FALSE)," ")</f>
        <v>VIVIER PHILIPPE</v>
      </c>
      <c r="D29" s="54" t="str">
        <f>IF(B29&lt;&gt;"",VLOOKUP(B29,Liste_engagés!$B$7:$F$200,3,FALSE)," ")</f>
        <v>CE PAL</v>
      </c>
      <c r="E29" s="39"/>
      <c r="F29" s="39" t="str">
        <f>IF(B29&lt;&gt;"",VLOOKUP(B29,Liste_engagés!$B$7:$F$200,5,FALSE)," ")</f>
        <v>SVH</v>
      </c>
      <c r="G29" s="98">
        <f>IF(B29&lt;&gt;"",VLOOKUP(B29,'Scratch route'!B$7:$J$200,6,FALSE)+VLOOKUP(B29,'Scratch CLM'!B$7:$J$200,6,FALSE),"")</f>
        <v>0.11302105324074074</v>
      </c>
      <c r="H29" s="61"/>
      <c r="I29" s="145">
        <f>IF(B29&lt;&gt;"",VLOOKUP(B29,'Scratch route'!$B$7:$H$200,6,FALSE)," ")</f>
        <v>9.3524710648148157E-2</v>
      </c>
      <c r="J29" s="102">
        <f>IF(B29&lt;&gt;"",VLOOKUP(B29,'Scratch CLM'!$B$7:$H$200,6,FALSE)," ")</f>
        <v>1.9496342592592593E-2</v>
      </c>
      <c r="M29" s="43"/>
    </row>
    <row r="30" spans="1:14" x14ac:dyDescent="0.2">
      <c r="A30" s="60">
        <v>19</v>
      </c>
      <c r="B30" s="39">
        <v>25</v>
      </c>
      <c r="C30" s="37" t="str">
        <f>IF(B30&lt;&gt;"",VLOOKUP(B30,Liste_engagés!$B$7:$F$200,2,FALSE)," ")</f>
        <v>ROUCHUT VINCENT</v>
      </c>
      <c r="D30" s="54" t="str">
        <f>IF(B30&lt;&gt;"",VLOOKUP(B30,Liste_engagés!$B$7:$F$200,3,FALSE)," ")</f>
        <v>CE PAL</v>
      </c>
      <c r="E30" s="39"/>
      <c r="F30" s="39" t="str">
        <f>IF(B30&lt;&gt;"",VLOOKUP(B30,Liste_engagés!$B$7:$F$200,5,FALSE)," ")</f>
        <v>SH</v>
      </c>
      <c r="G30" s="98">
        <f>IF(B30&lt;&gt;"",VLOOKUP(B30,'Scratch route'!B$7:$J$200,6,FALSE)+VLOOKUP(B30,'Scratch CLM'!B$7:$J$200,6,FALSE),"")</f>
        <v>0.11487743055555555</v>
      </c>
      <c r="H30" s="61"/>
      <c r="I30" s="145">
        <f>IF(B30&lt;&gt;"",VLOOKUP(B30,'Scratch route'!$B$7:$H$200,6,FALSE)," ")</f>
        <v>9.5597256944444445E-2</v>
      </c>
      <c r="J30" s="102">
        <f>IF(B30&lt;&gt;"",VLOOKUP(B30,'Scratch CLM'!$B$7:$H$200,6,FALSE)," ")</f>
        <v>1.9280173611111111E-2</v>
      </c>
    </row>
    <row r="31" spans="1:14" x14ac:dyDescent="0.2">
      <c r="A31" s="60">
        <v>20</v>
      </c>
      <c r="B31" s="39">
        <v>29</v>
      </c>
      <c r="C31" s="37" t="str">
        <f>IF(B31&lt;&gt;"",VLOOKUP(B31,Liste_engagés!$B$7:$F$200,2,FALSE)," ")</f>
        <v>GAULME pierre olivier</v>
      </c>
      <c r="D31" s="54" t="str">
        <f>IF(B31&lt;&gt;"",VLOOKUP(B31,Liste_engagés!$B$7:$F$200,3,FALSE)," ")</f>
        <v>BP MED</v>
      </c>
      <c r="E31" s="39"/>
      <c r="F31" s="39" t="str">
        <f>IF(B31&lt;&gt;"",VLOOKUP(B31,Liste_engagés!$B$7:$F$200,5,FALSE)," ")</f>
        <v>SVH</v>
      </c>
      <c r="G31" s="98">
        <f>IF(B31&lt;&gt;"",VLOOKUP(B31,'Scratch route'!B$7:$J$200,6,FALSE)+VLOOKUP(B31,'Scratch CLM'!B$7:$J$200,6,FALSE),"")</f>
        <v>0.1201732986111111</v>
      </c>
      <c r="H31" s="61"/>
      <c r="I31" s="145">
        <f>IF(B31&lt;&gt;"",VLOOKUP(B31,'Scratch route'!$B$7:$H$200,6,FALSE)," ")</f>
        <v>9.9426562499999996E-2</v>
      </c>
      <c r="J31" s="102">
        <f>IF(B31&lt;&gt;"",VLOOKUP(B31,'Scratch CLM'!$B$7:$H$200,6,FALSE)," ")</f>
        <v>2.0746736111111112E-2</v>
      </c>
      <c r="N31" s="42"/>
    </row>
    <row r="32" spans="1:14" x14ac:dyDescent="0.2">
      <c r="A32" s="60">
        <v>21</v>
      </c>
      <c r="B32" s="39">
        <v>31</v>
      </c>
      <c r="C32" s="37" t="str">
        <f>IF(B32&lt;&gt;"",VLOOKUP(B32,Liste_engagés!$B$7:$F$200,2,FALSE)," ")</f>
        <v>GHEBBANO DANIEL</v>
      </c>
      <c r="D32" s="54" t="str">
        <f>IF(B32&lt;&gt;"",VLOOKUP(B32,Liste_engagés!$B$7:$F$200,3,FALSE)," ")</f>
        <v>CE PAC</v>
      </c>
      <c r="E32" s="39"/>
      <c r="F32" s="39" t="str">
        <f>IF(B32&lt;&gt;"",VLOOKUP(B32,Liste_engagés!$B$7:$F$200,5,FALSE)," ")</f>
        <v>SVH</v>
      </c>
      <c r="G32" s="98">
        <f>IF(B32&lt;&gt;"",VLOOKUP(B32,'Scratch route'!B$7:$J$200,6,FALSE)+VLOOKUP(B32,'Scratch CLM'!B$7:$J$200,6,FALSE),"")</f>
        <v>0.12362768518518519</v>
      </c>
      <c r="H32" s="61"/>
      <c r="I32" s="145">
        <f>IF(B32&lt;&gt;"",VLOOKUP(B32,'Scratch route'!$B$7:$H$200,6,FALSE)," ")</f>
        <v>0.10213471064814815</v>
      </c>
      <c r="J32" s="102">
        <f>IF(B32&lt;&gt;"",VLOOKUP(B32,'Scratch CLM'!$B$7:$H$200,6,FALSE)," ")</f>
        <v>2.1492974537037038E-2</v>
      </c>
      <c r="N32" s="42"/>
    </row>
    <row r="33" spans="1:14" x14ac:dyDescent="0.2">
      <c r="A33" s="60">
        <v>22</v>
      </c>
      <c r="B33" s="39">
        <v>28</v>
      </c>
      <c r="C33" s="37" t="str">
        <f>IF(B33&lt;&gt;"",VLOOKUP(B33,Liste_engagés!$B$7:$F$200,2,FALSE)," ")</f>
        <v>BRIZAIS Yann</v>
      </c>
      <c r="D33" s="54" t="str">
        <f>IF(B33&lt;&gt;"",VLOOKUP(B33,Liste_engagés!$B$7:$F$200,3,FALSE)," ")</f>
        <v>BPCE IT</v>
      </c>
      <c r="E33" s="39"/>
      <c r="F33" s="39" t="str">
        <f>IF(B33&lt;&gt;"",VLOOKUP(B33,Liste_engagés!$B$7:$F$200,5,FALSE)," ")</f>
        <v>SVH</v>
      </c>
      <c r="G33" s="98">
        <f>IF(B33&lt;&gt;"",VLOOKUP(B33,'Scratch route'!B$7:$J$200,6,FALSE)+VLOOKUP(B33,'Scratch CLM'!B$7:$J$200,6,FALSE),"")</f>
        <v>0.12451775462962965</v>
      </c>
      <c r="H33" s="61"/>
      <c r="I33" s="145">
        <f>IF(B33&lt;&gt;"",VLOOKUP(B33,'Scratch route'!$B$7:$H$200,6,FALSE)," ")</f>
        <v>0.10469153935185187</v>
      </c>
      <c r="J33" s="102">
        <f>IF(B33&lt;&gt;"",VLOOKUP(B33,'Scratch CLM'!$B$7:$H$200,6,FALSE)," ")</f>
        <v>1.9826215277777778E-2</v>
      </c>
      <c r="N33" s="42"/>
    </row>
    <row r="34" spans="1:14" x14ac:dyDescent="0.2">
      <c r="A34" s="60">
        <v>23</v>
      </c>
      <c r="B34" s="39">
        <v>13</v>
      </c>
      <c r="C34" s="37" t="str">
        <f>IF(B34&lt;&gt;"",VLOOKUP(B34,Liste_engagés!$B$7:$F$200,2,FALSE)," ")</f>
        <v>ROUSSEL Marc</v>
      </c>
      <c r="D34" s="54" t="str">
        <f>IF(B34&lt;&gt;"",VLOOKUP(B34,Liste_engagés!$B$7:$F$200,3,FALSE)," ")</f>
        <v>BP AURA</v>
      </c>
      <c r="E34" s="39"/>
      <c r="F34" s="39" t="str">
        <f>IF(B34&lt;&gt;"",VLOOKUP(B34,Liste_engagés!$B$7:$F$200,5,FALSE)," ")</f>
        <v>SVH</v>
      </c>
      <c r="G34" s="98">
        <f>IF(B34&lt;&gt;"",VLOOKUP(B34,'Scratch route'!B$7:$J$200,6,FALSE)+VLOOKUP(B34,'Scratch CLM'!B$7:$J$200,6,FALSE),"")</f>
        <v>0.12738513888888889</v>
      </c>
      <c r="H34" s="61"/>
      <c r="I34" s="145">
        <f>IF(B34&lt;&gt;"",VLOOKUP(B34,'Scratch route'!$B$7:$H$200,6,FALSE)," ")</f>
        <v>0.10616371527777778</v>
      </c>
      <c r="J34" s="102">
        <f>IF(B34&lt;&gt;"",VLOOKUP(B34,'Scratch CLM'!$B$7:$H$200,6,FALSE)," ")</f>
        <v>2.1221423611111109E-2</v>
      </c>
      <c r="N34" s="42"/>
    </row>
    <row r="35" spans="1:14" x14ac:dyDescent="0.2">
      <c r="A35" s="60">
        <v>24</v>
      </c>
      <c r="B35" s="39">
        <v>22</v>
      </c>
      <c r="C35" s="37" t="str">
        <f>IF(B35&lt;&gt;"",VLOOKUP(B35,Liste_engagés!$B$7:$F$200,2,FALSE)," ")</f>
        <v>NEBOUY GUILLAUME</v>
      </c>
      <c r="D35" s="54" t="str">
        <f>IF(B35&lt;&gt;"",VLOOKUP(B35,Liste_engagés!$B$7:$F$200,3,FALSE)," ")</f>
        <v>CE LDA</v>
      </c>
      <c r="E35" s="39"/>
      <c r="F35" s="39" t="str">
        <f>IF(B35&lt;&gt;"",VLOOKUP(B35,Liste_engagés!$B$7:$F$200,5,FALSE)," ")</f>
        <v>SH</v>
      </c>
      <c r="G35" s="98">
        <f>IF(B35&lt;&gt;"",VLOOKUP(B35,'Scratch route'!B$7:$J$200,6,FALSE)+VLOOKUP(B35,'Scratch CLM'!B$7:$J$200,6,FALSE),"")</f>
        <v>0.12773350694444444</v>
      </c>
      <c r="H35" s="61"/>
      <c r="I35" s="145">
        <f>IF(B35&lt;&gt;"",VLOOKUP(B35,'Scratch route'!$B$7:$H$200,6,FALSE)," ")</f>
        <v>0.10618592592592592</v>
      </c>
      <c r="J35" s="102">
        <f>IF(B35&lt;&gt;"",VLOOKUP(B35,'Scratch CLM'!$B$7:$H$200,6,FALSE)," ")</f>
        <v>2.154758101851852E-2</v>
      </c>
      <c r="N35" s="42"/>
    </row>
    <row r="36" spans="1:14" x14ac:dyDescent="0.2">
      <c r="A36" s="60">
        <v>25</v>
      </c>
      <c r="B36" s="39">
        <v>6</v>
      </c>
      <c r="C36" s="37" t="str">
        <f>IF(B36&lt;&gt;"",VLOOKUP(B36,Liste_engagés!$B$7:$F$200,2,FALSE)," ")</f>
        <v>PARIS Charles</v>
      </c>
      <c r="D36" s="54" t="str">
        <f>IF(B36&lt;&gt;"",VLOOKUP(B36,Liste_engagés!$B$7:$F$200,3,FALSE)," ")</f>
        <v>CE  BPL</v>
      </c>
      <c r="E36" s="39"/>
      <c r="F36" s="39" t="str">
        <f>IF(B36&lt;&gt;"",VLOOKUP(B36,Liste_engagés!$B$7:$F$200,5,FALSE)," ")</f>
        <v>SH</v>
      </c>
      <c r="G36" s="98">
        <f>IF(B36&lt;&gt;"",VLOOKUP(B36,'Scratch route'!B$7:$J$200,6,FALSE)+VLOOKUP(B36,'Scratch CLM'!B$7:$J$200,6,FALSE),"")</f>
        <v>0.13285861111111111</v>
      </c>
      <c r="H36" s="61"/>
      <c r="I36" s="145">
        <f>IF(B36&lt;&gt;"",VLOOKUP(B36,'Scratch route'!$B$7:$H$200,6,FALSE)," ")</f>
        <v>0.11264608796296295</v>
      </c>
      <c r="J36" s="102">
        <f>IF(B36&lt;&gt;"",VLOOKUP(B36,'Scratch CLM'!$B$7:$H$200,6,FALSE)," ")</f>
        <v>2.0212523148148146E-2</v>
      </c>
    </row>
    <row r="37" spans="1:14" x14ac:dyDescent="0.2">
      <c r="A37" s="60">
        <v>26</v>
      </c>
      <c r="B37" s="39">
        <v>27</v>
      </c>
      <c r="C37" s="37" t="str">
        <f>IF(B37&lt;&gt;"",VLOOKUP(B37,Liste_engagés!$B$7:$F$200,2,FALSE)," ")</f>
        <v>TEGLIA CHRISTOPHE</v>
      </c>
      <c r="D37" s="54" t="str">
        <f>IF(B37&lt;&gt;"",VLOOKUP(B37,Liste_engagés!$B$7:$F$200,3,FALSE)," ")</f>
        <v>CE PAC</v>
      </c>
      <c r="E37" s="39"/>
      <c r="F37" s="39" t="str">
        <f>IF(B37&lt;&gt;"",VLOOKUP(B37,Liste_engagés!$B$7:$F$200,5,FALSE)," ")</f>
        <v>SVH</v>
      </c>
      <c r="G37" s="98">
        <f>IF(B37&lt;&gt;"",VLOOKUP(B37,'Scratch route'!B$7:$J$200,6,FALSE)+VLOOKUP(B37,'Scratch CLM'!B$7:$J$200,6,FALSE),"")</f>
        <v>0.13717071759259258</v>
      </c>
      <c r="H37" s="61"/>
      <c r="I37" s="145">
        <f>IF(B37&lt;&gt;"",VLOOKUP(B37,'Scratch route'!$B$7:$H$200,6,FALSE)," ")</f>
        <v>0.11375810185185185</v>
      </c>
      <c r="J37" s="102">
        <f>IF(B37&lt;&gt;"",VLOOKUP(B37,'Scratch CLM'!$B$7:$H$200,6,FALSE)," ")</f>
        <v>2.3412615740740741E-2</v>
      </c>
    </row>
    <row r="38" spans="1:14" x14ac:dyDescent="0.2">
      <c r="A38" s="60">
        <v>27</v>
      </c>
      <c r="B38" s="39">
        <v>24</v>
      </c>
      <c r="C38" s="37" t="str">
        <f>IF(B38&lt;&gt;"",VLOOKUP(B38,Liste_engagés!$B$7:$F$200,2,FALSE)," ")</f>
        <v>OLIVIER  Cedric</v>
      </c>
      <c r="D38" s="54" t="str">
        <f>IF(B38&lt;&gt;"",VLOOKUP(B38,Liste_engagés!$B$7:$F$200,3,FALSE)," ")</f>
        <v>CE HDF</v>
      </c>
      <c r="E38" s="39"/>
      <c r="F38" s="39" t="str">
        <f>IF(B38&lt;&gt;"",VLOOKUP(B38,Liste_engagés!$B$7:$F$200,5,FALSE)," ")</f>
        <v>SVH</v>
      </c>
      <c r="G38" s="98">
        <f>IF(B38&lt;&gt;"",VLOOKUP(B38,'Scratch route'!B$7:$J$200,6,FALSE)+VLOOKUP(B38,'Scratch CLM'!B$7:$J$200,6,FALSE),"")</f>
        <v>0.14080252314814815</v>
      </c>
      <c r="H38" s="61"/>
      <c r="I38" s="145">
        <f>IF(B38&lt;&gt;"",VLOOKUP(B38,'Scratch route'!$B$7:$H$200,6,FALSE)," ")</f>
        <v>0.11672287037037037</v>
      </c>
      <c r="J38" s="102">
        <f>IF(B38&lt;&gt;"",VLOOKUP(B38,'Scratch CLM'!$B$7:$H$200,6,FALSE)," ")</f>
        <v>2.407965277777778E-2</v>
      </c>
    </row>
    <row r="39" spans="1:14" x14ac:dyDescent="0.2">
      <c r="A39" s="60">
        <v>28</v>
      </c>
      <c r="B39" s="39">
        <v>32</v>
      </c>
      <c r="C39" s="37" t="str">
        <f>IF(B39&lt;&gt;"",VLOOKUP(B39,Liste_engagés!$B$7:$F$200,2,FALSE)," ")</f>
        <v>CARLONE Guiseppe</v>
      </c>
      <c r="D39" s="54" t="str">
        <f>IF(B39&lt;&gt;"",VLOOKUP(B39,Liste_engagés!$B$7:$F$200,3,FALSE)," ")</f>
        <v>CE HDF</v>
      </c>
      <c r="E39" s="39"/>
      <c r="F39" s="39" t="str">
        <f>IF(B39&lt;&gt;"",VLOOKUP(B39,Liste_engagés!$B$7:$F$200,5,FALSE)," ")</f>
        <v>SVH</v>
      </c>
      <c r="G39" s="98">
        <f>IF(B39&lt;&gt;"",VLOOKUP(B39,'Scratch route'!B$7:$J$200,6,FALSE)+VLOOKUP(B39,'Scratch CLM'!B$7:$J$200,6,FALSE),"")</f>
        <v>0.14339221064814814</v>
      </c>
      <c r="H39" s="61"/>
      <c r="I39" s="145">
        <f>IF(B39&lt;&gt;"",VLOOKUP(B39,'Scratch route'!$B$7:$H$200,6,FALSE)," ")</f>
        <v>0.12534722222222222</v>
      </c>
      <c r="J39" s="102">
        <f>IF(B39&lt;&gt;"",VLOOKUP(B39,'Scratch CLM'!$B$7:$H$200,6,FALSE)," ")</f>
        <v>1.8044988425925924E-2</v>
      </c>
      <c r="M39" s="39">
        <v>26</v>
      </c>
    </row>
    <row r="40" spans="1:14" x14ac:dyDescent="0.2">
      <c r="A40" s="60">
        <v>29</v>
      </c>
      <c r="B40" s="39">
        <v>34</v>
      </c>
      <c r="C40" s="37" t="str">
        <f>IF(B40&lt;&gt;"",VLOOKUP(B40,Liste_engagés!$B$7:$F$200,2,FALSE)," ")</f>
        <v>TARTIE Jean-Paul</v>
      </c>
      <c r="D40" s="54" t="str">
        <f>IF(B40&lt;&gt;"",VLOOKUP(B40,Liste_engagés!$B$7:$F$200,3,FALSE)," ")</f>
        <v>CELR</v>
      </c>
      <c r="E40" s="39"/>
      <c r="F40" s="39" t="str">
        <f>IF(B40&lt;&gt;"",VLOOKUP(B40,Liste_engagés!$B$7:$F$200,5,FALSE)," ")</f>
        <v>SVH</v>
      </c>
      <c r="G40" s="98">
        <f>IF(B40&lt;&gt;"",VLOOKUP(B40,'Scratch route'!B$7:$J$200,6,FALSE)+VLOOKUP(B40,'Scratch CLM'!B$7:$J$200,6,FALSE),"")</f>
        <v>0.15130953703703703</v>
      </c>
      <c r="H40" s="61"/>
      <c r="I40" s="145">
        <f>IF(B40&lt;&gt;"",VLOOKUP(B40,'Scratch route'!$B$7:$H$200,6,FALSE)," ")</f>
        <v>0.12811342592592592</v>
      </c>
      <c r="J40" s="102">
        <f>IF(B40&lt;&gt;"",VLOOKUP(B40,'Scratch CLM'!$B$7:$H$200,6,FALSE)," ")</f>
        <v>2.3196111111111112E-2</v>
      </c>
      <c r="M40" s="39">
        <v>33</v>
      </c>
    </row>
    <row r="41" spans="1:14" x14ac:dyDescent="0.2">
      <c r="A41" s="60">
        <v>30</v>
      </c>
      <c r="B41" s="39">
        <v>17</v>
      </c>
      <c r="C41" s="37" t="str">
        <f>IF(B41&lt;&gt;"",VLOOKUP(B41,Liste_engagés!$B$7:$F$200,2,FALSE)," ")</f>
        <v>TOSELLO ALAIN</v>
      </c>
      <c r="D41" s="54" t="str">
        <f>IF(B41&lt;&gt;"",VLOOKUP(B41,Liste_engagés!$B$7:$F$200,3,FALSE)," ")</f>
        <v>BP MED</v>
      </c>
      <c r="E41" s="39"/>
      <c r="F41" s="39" t="str">
        <f>IF(B41&lt;&gt;"",VLOOKUP(B41,Liste_engagés!$B$7:$F$200,5,FALSE)," ")</f>
        <v>SVH</v>
      </c>
      <c r="G41" s="98">
        <f>IF(B41&lt;&gt;"",VLOOKUP(B41,'Scratch route'!B$7:$J$200,6,FALSE)+VLOOKUP(B41,'Scratch CLM'!B$7:$J$200,6,FALSE),"")</f>
        <v>0.17471973379629629</v>
      </c>
      <c r="H41" s="61"/>
      <c r="I41" s="145">
        <f>IF(B41&lt;&gt;"",VLOOKUP(B41,'Scratch route'!$B$7:$H$200,6,FALSE)," ")</f>
        <v>0.15625</v>
      </c>
      <c r="J41" s="102">
        <f>IF(B41&lt;&gt;"",VLOOKUP(B41,'Scratch CLM'!$B$7:$H$200,6,FALSE)," ")</f>
        <v>1.8469733796296298E-2</v>
      </c>
      <c r="M41" s="39">
        <v>23</v>
      </c>
    </row>
    <row r="42" spans="1:14" x14ac:dyDescent="0.2">
      <c r="A42" s="60">
        <v>31</v>
      </c>
      <c r="B42" s="39">
        <v>26</v>
      </c>
      <c r="C42" s="37" t="str">
        <f>IF(B42&lt;&gt;"",VLOOKUP(B42,Liste_engagés!$B$7:$F$200,2,FALSE)," ")</f>
        <v>LAVAL ANAEL</v>
      </c>
      <c r="D42" s="54" t="str">
        <f>IF(B42&lt;&gt;"",VLOOKUP(B42,Liste_engagés!$B$7:$F$200,3,FALSE)," ")</f>
        <v>CE APC</v>
      </c>
      <c r="E42" s="39"/>
      <c r="F42" s="39" t="str">
        <f>IF(B42&lt;&gt;"",VLOOKUP(B42,Liste_engagés!$B$7:$F$200,5,FALSE)," ")</f>
        <v>SH</v>
      </c>
      <c r="G42" s="98">
        <f>IF(B42&lt;&gt;"",VLOOKUP(B42,'Scratch route'!B$7:$J$200,6,FALSE)+VLOOKUP(B42,'Scratch CLM'!B$7:$J$200,6,FALSE),"")</f>
        <v>1.6431261574074072E-2</v>
      </c>
      <c r="H42" s="61"/>
      <c r="I42" s="145">
        <f>IF(B42&lt;&gt;"",VLOOKUP(B42,'Scratch route'!$B$7:$H$200,6,FALSE)," ")</f>
        <v>0</v>
      </c>
      <c r="J42" s="102">
        <f>IF(B42&lt;&gt;"",VLOOKUP(B42,'Scratch CLM'!$B$7:$H$200,6,FALSE)," ")</f>
        <v>1.6431261574074072E-2</v>
      </c>
      <c r="M42" s="39">
        <v>9</v>
      </c>
    </row>
    <row r="43" spans="1:14" ht="13.5" thickBot="1" x14ac:dyDescent="0.25">
      <c r="A43" s="60">
        <v>32</v>
      </c>
      <c r="B43" s="39">
        <v>33</v>
      </c>
      <c r="C43" s="37" t="str">
        <f>IF(B43&lt;&gt;"",VLOOKUP(B43,Liste_engagés!$B$7:$F$200,2,FALSE)," ")</f>
        <v>DOUET JACQUES</v>
      </c>
      <c r="D43" s="54" t="str">
        <f>IF(B43&lt;&gt;"",VLOOKUP(B43,Liste_engagés!$B$7:$F$200,3,FALSE)," ")</f>
        <v>CE PAC</v>
      </c>
      <c r="E43" s="39"/>
      <c r="F43" s="39" t="str">
        <f>IF(B43&lt;&gt;"",VLOOKUP(B43,Liste_engagés!$B$7:$F$200,5,FALSE)," ")</f>
        <v>SVH</v>
      </c>
      <c r="G43" s="98">
        <f>IF(B43&lt;&gt;"",VLOOKUP(B43,'Scratch route'!B$7:$J$200,6,FALSE)+VLOOKUP(B43,'Scratch CLM'!B$7:$J$200,6,FALSE),"")</f>
        <v>0</v>
      </c>
      <c r="H43" s="61"/>
      <c r="I43" s="145">
        <f>IF(B43&lt;&gt;"",VLOOKUP(B43,'Scratch route'!$B$7:$H$200,6,FALSE)," ")</f>
        <v>0</v>
      </c>
      <c r="J43" s="102">
        <f>IF(B43&lt;&gt;"",VLOOKUP(B43,'Scratch CLM'!$B$7:$H$200,6,FALSE)," ")</f>
        <v>0</v>
      </c>
      <c r="M43" s="64">
        <v>36</v>
      </c>
    </row>
    <row r="44" spans="1:14" x14ac:dyDescent="0.2">
      <c r="A44" s="60">
        <v>33</v>
      </c>
      <c r="B44" s="39">
        <v>23</v>
      </c>
      <c r="C44" s="37" t="str">
        <f>IF(B44&lt;&gt;"",VLOOKUP(B44,Liste_engagés!$B$7:$F$200,2,FALSE)," ")</f>
        <v>WIRTH Lionel</v>
      </c>
      <c r="D44" s="54" t="str">
        <f>IF(B44&lt;&gt;"",VLOOKUP(B44,Liste_engagés!$B$7:$F$200,3,FALSE)," ")</f>
        <v>BP AURA</v>
      </c>
      <c r="E44" s="39"/>
      <c r="F44" s="39" t="str">
        <f>IF(B44&lt;&gt;"",VLOOKUP(B44,Liste_engagés!$B$7:$F$200,5,FALSE)," ")</f>
        <v>SVH</v>
      </c>
      <c r="G44" s="98">
        <f>IF(B44&lt;&gt;"",VLOOKUP(B44,'Scratch route'!B$7:$J$200,6,FALSE)+VLOOKUP(B44,'Scratch CLM'!B$7:$J$200,6,FALSE),"")</f>
        <v>0.1001508912037037</v>
      </c>
      <c r="H44" s="61"/>
      <c r="I44" s="145">
        <f>IF(B44&lt;&gt;"",VLOOKUP(B44,'Scratch route'!$B$7:$H$200,6,FALSE)," ")</f>
        <v>0.1001508912037037</v>
      </c>
      <c r="J44" s="102">
        <f>IF(B44&lt;&gt;"",VLOOKUP(B44,'Scratch CLM'!$B$7:$H$200,6,FALSE)," ")</f>
        <v>0</v>
      </c>
    </row>
    <row r="45" spans="1:14" x14ac:dyDescent="0.2">
      <c r="A45" s="60">
        <v>34</v>
      </c>
      <c r="B45" s="39">
        <v>9</v>
      </c>
      <c r="C45" s="37" t="str">
        <f>IF(B45&lt;&gt;"",VLOOKUP(B45,Liste_engagés!$B$7:$F$200,2,FALSE)," ")</f>
        <v>VOISIN ERIC</v>
      </c>
      <c r="D45" s="54" t="str">
        <f>IF(B45&lt;&gt;"",VLOOKUP(B45,Liste_engagés!$B$7:$F$200,3,FALSE)," ")</f>
        <v>CE IDF</v>
      </c>
      <c r="E45" s="39"/>
      <c r="F45" s="39" t="str">
        <f>IF(B45&lt;&gt;"",VLOOKUP(B45,Liste_engagés!$B$7:$F$200,5,FALSE)," ")</f>
        <v>VH</v>
      </c>
      <c r="G45" s="98">
        <f>IF(B45&lt;&gt;"",VLOOKUP(B45,'Scratch route'!B$7:$J$200,6,FALSE)+VLOOKUP(B45,'Scratch CLM'!B$7:$J$200,6,FALSE),"")</f>
        <v>8.7165648148148145E-2</v>
      </c>
      <c r="H45" s="61"/>
      <c r="I45" s="145">
        <f>IF(B45&lt;&gt;"",VLOOKUP(B45,'Scratch route'!$B$7:$H$200,6,FALSE)," ")</f>
        <v>8.7165648148148145E-2</v>
      </c>
      <c r="J45" s="102">
        <f>IF(B45&lt;&gt;"",VLOOKUP(B45,'Scratch CLM'!$B$7:$H$200,6,FALSE)," ")</f>
        <v>0</v>
      </c>
    </row>
    <row r="46" spans="1:14" ht="13.5" thickBot="1" x14ac:dyDescent="0.25">
      <c r="A46" s="163"/>
      <c r="B46" s="164"/>
      <c r="C46" s="165" t="str">
        <f>IF(B46&lt;&gt;"",VLOOKUP(B46,Liste_engagés!$B$7:$F$200,2,FALSE)," ")</f>
        <v xml:space="preserve"> </v>
      </c>
      <c r="D46" s="166" t="str">
        <f>IF(B46&lt;&gt;"",VLOOKUP(B46,Liste_engagés!$B$7:$F$200,3,FALSE)," ")</f>
        <v xml:space="preserve"> </v>
      </c>
      <c r="E46" s="164"/>
      <c r="F46" s="164" t="str">
        <f>IF(B46&lt;&gt;"",VLOOKUP(B46,Liste_engagés!$B$7:$F$200,5,FALSE)," ")</f>
        <v xml:space="preserve"> </v>
      </c>
      <c r="G46" s="167" t="str">
        <f>IF(B46&lt;&gt;"",VLOOKUP(B46,'Scratch route'!B$7:$J$200,6,FALSE)+VLOOKUP(B46,'Scratch CLM'!B$7:$J$200,6,FALSE),"")</f>
        <v/>
      </c>
      <c r="H46" s="168"/>
      <c r="I46" s="157" t="str">
        <f>IF(B46&lt;&gt;"",VLOOKUP(B46,'Scratch route'!$B$7:$H$200,6,FALSE)," ")</f>
        <v xml:space="preserve"> </v>
      </c>
      <c r="J46" s="158" t="str">
        <f>IF(B46&lt;&gt;"",VLOOKUP(B46,'Scratch CLM'!$B$7:$H$200,6,FALSE)," ")</f>
        <v xml:space="preserve"> </v>
      </c>
    </row>
    <row r="47" spans="1:14" x14ac:dyDescent="0.2">
      <c r="A47" s="86">
        <v>1</v>
      </c>
      <c r="B47" s="87">
        <v>38</v>
      </c>
      <c r="C47" s="46" t="str">
        <f>IF(B47&lt;&gt;"",VLOOKUP(B47,Liste_engagés!$B$7:$F$200,2,FALSE)," ")</f>
        <v>VENIER VERONIQUE</v>
      </c>
      <c r="D47" s="88" t="str">
        <f>IF(B47&lt;&gt;"",VLOOKUP(B47,Liste_engagés!$B$7:$F$200,3,FALSE)," ")</f>
        <v>BP MED</v>
      </c>
      <c r="E47" s="87"/>
      <c r="F47" s="87" t="str">
        <f>IF(B47&lt;&gt;"",VLOOKUP(B47,Liste_engagés!$B$7:$F$200,5,FALSE)," ")</f>
        <v>F</v>
      </c>
      <c r="G47" s="100">
        <f>IF(B47&lt;&gt;"",VLOOKUP(B47,'Scratch route'!B$7:$J$200,6,FALSE)+VLOOKUP(B47,'Scratch CLM'!B$7:$J$200,6,FALSE),"")</f>
        <v>7.3297534722222224E-2</v>
      </c>
      <c r="H47" s="159"/>
      <c r="I47" s="145">
        <f>IF(B47&lt;&gt;"",VLOOKUP(B47,'Scratch route'!$B$7:$H$200,6,FALSE)," ")</f>
        <v>5.2743773148148147E-2</v>
      </c>
      <c r="J47" s="102">
        <f>IF(B47&lt;&gt;"",VLOOKUP(B47,'Scratch CLM'!$B$7:$H$200,6,FALSE)," ")</f>
        <v>2.0553761574074073E-2</v>
      </c>
    </row>
    <row r="48" spans="1:14" x14ac:dyDescent="0.2">
      <c r="A48" s="60">
        <v>2</v>
      </c>
      <c r="B48" s="39">
        <v>37</v>
      </c>
      <c r="C48" s="37" t="str">
        <f>IF(B48&lt;&gt;"",VLOOKUP(B48,Liste_engagés!$B$7:$F$200,2,FALSE)," ")</f>
        <v>BONNEAU Magali</v>
      </c>
      <c r="D48" s="54" t="str">
        <f>IF(B48&lt;&gt;"",VLOOKUP(B48,Liste_engagés!$B$7:$F$200,3,FALSE)," ")</f>
        <v>CE LC</v>
      </c>
      <c r="E48" s="39"/>
      <c r="F48" s="39" t="str">
        <f>IF(B48&lt;&gt;"",VLOOKUP(B48,Liste_engagés!$B$7:$F$200,5,FALSE)," ")</f>
        <v>F</v>
      </c>
      <c r="G48" s="98">
        <f>IF(B48&lt;&gt;"",VLOOKUP(B48,'Scratch route'!B$7:$J$200,6,FALSE)+VLOOKUP(B48,'Scratch CLM'!B$7:$J$200,6,FALSE),"")</f>
        <v>7.4711099537037029E-2</v>
      </c>
      <c r="H48" s="61"/>
      <c r="I48" s="145">
        <f>IF(B48&lt;&gt;"",VLOOKUP(B48,'Scratch route'!$B$7:$H$200,6,FALSE)," ")</f>
        <v>5.2950520833333327E-2</v>
      </c>
      <c r="J48" s="102">
        <f>IF(B48&lt;&gt;"",VLOOKUP(B48,'Scratch CLM'!$B$7:$H$200,6,FALSE)," ")</f>
        <v>2.1760578703703706E-2</v>
      </c>
    </row>
    <row r="49" spans="1:10" x14ac:dyDescent="0.2">
      <c r="A49" s="60">
        <v>3</v>
      </c>
      <c r="B49" s="39">
        <v>35</v>
      </c>
      <c r="C49" s="37" t="str">
        <f>IF(B49&lt;&gt;"",VLOOKUP(B49,Liste_engagés!$B$7:$F$200,2,FALSE)," ")</f>
        <v>BOTTERO CAROLINE</v>
      </c>
      <c r="D49" s="54" t="str">
        <f>IF(B49&lt;&gt;"",VLOOKUP(B49,Liste_engagés!$B$7:$F$200,3,FALSE)," ")</f>
        <v>CERA</v>
      </c>
      <c r="E49" s="39"/>
      <c r="F49" s="39" t="str">
        <f>IF(B49&lt;&gt;"",VLOOKUP(B49,Liste_engagés!$B$7:$F$200,5,FALSE)," ")</f>
        <v>F</v>
      </c>
      <c r="G49" s="98">
        <f>IF(B49&lt;&gt;"",VLOOKUP(B49,'Scratch route'!B$7:$J$200,6,FALSE)+VLOOKUP(B49,'Scratch CLM'!B$7:$J$200,6,FALSE),"")</f>
        <v>7.5809189814814812E-2</v>
      </c>
      <c r="H49" s="61"/>
      <c r="I49" s="145">
        <f>IF(B49&lt;&gt;"",VLOOKUP(B49,'Scratch route'!$B$7:$H$200,6,FALSE)," ")</f>
        <v>5.3014282407407409E-2</v>
      </c>
      <c r="J49" s="102">
        <f>IF(B49&lt;&gt;"",VLOOKUP(B49,'Scratch CLM'!$B$7:$H$200,6,FALSE)," ")</f>
        <v>2.2794907407407406E-2</v>
      </c>
    </row>
    <row r="50" spans="1:10" ht="13.5" thickBot="1" x14ac:dyDescent="0.25">
      <c r="A50" s="60">
        <v>4</v>
      </c>
      <c r="B50" s="39">
        <v>39</v>
      </c>
      <c r="C50" s="37" t="str">
        <f>IF(B50&lt;&gt;"",VLOOKUP(B50,Liste_engagés!$B$7:$F$200,2,FALSE)," ")</f>
        <v>NICOLET NATHALIE</v>
      </c>
      <c r="D50" s="54" t="str">
        <f>IF(B50&lt;&gt;"",VLOOKUP(B50,Liste_engagés!$B$7:$F$200,3,FALSE)," ")</f>
        <v>CE LDA</v>
      </c>
      <c r="E50" s="39"/>
      <c r="F50" s="39" t="str">
        <f>IF(B50&lt;&gt;"",VLOOKUP(B50,Liste_engagés!$B$7:$F$200,5,FALSE)," ")</f>
        <v>F</v>
      </c>
      <c r="G50" s="98">
        <f>IF(B50&lt;&gt;"",VLOOKUP(B50,'Scratch route'!B$7:$J$200,6,FALSE)+VLOOKUP(B50,'Scratch CLM'!B$7:$J$200,6,FALSE),"")</f>
        <v>9.1877708333333336E-2</v>
      </c>
      <c r="H50" s="61"/>
      <c r="I50" s="162">
        <f>IF(B50&lt;&gt;"",VLOOKUP(B50,'Scratch route'!$B$7:$H$200,6,FALSE)," ")</f>
        <v>6.3782476851851858E-2</v>
      </c>
      <c r="J50" s="104">
        <f>IF(B50&lt;&gt;"",VLOOKUP(B50,'Scratch CLM'!$B$7:$H$200,6,FALSE)," ")</f>
        <v>2.8095231481481478E-2</v>
      </c>
    </row>
    <row r="51" spans="1:10" ht="13.5" thickBot="1" x14ac:dyDescent="0.25">
      <c r="A51" s="66">
        <v>5</v>
      </c>
      <c r="B51" s="64">
        <v>36</v>
      </c>
      <c r="C51" s="62" t="str">
        <f>IF(B51&lt;&gt;"",VLOOKUP(B51,Liste_engagés!$B$7:$F$200,2,FALSE)," ")</f>
        <v>GRILLET-AUBERT Catherine</v>
      </c>
      <c r="D51" s="63" t="str">
        <f>IF(B51&lt;&gt;"",VLOOKUP(B51,Liste_engagés!$B$7:$F$200,3,FALSE)," ")</f>
        <v>BP AURA</v>
      </c>
      <c r="E51" s="64"/>
      <c r="F51" s="64" t="str">
        <f>IF(B51&lt;&gt;"",VLOOKUP(B51,Liste_engagés!$B$7:$F$200,5,FALSE)," ")</f>
        <v>F</v>
      </c>
      <c r="G51" s="99">
        <f>IF(B51&lt;&gt;"",VLOOKUP(B51,'Scratch route'!B$7:$J$200,6,FALSE)+VLOOKUP(B51,'Scratch CLM'!B$7:$J$200,6,FALSE),"")</f>
        <v>0</v>
      </c>
      <c r="H51" s="67"/>
      <c r="I51" s="162">
        <f>IF(B51&lt;&gt;"",VLOOKUP(B51,'Scratch route'!$B$7:$H$200,6,FALSE)," ")</f>
        <v>0</v>
      </c>
      <c r="J51" s="104">
        <f>IF(B51&lt;&gt;"",VLOOKUP(B51,'Scratch CLM'!$B$7:$H$200,6,FALSE)," ")</f>
        <v>0</v>
      </c>
    </row>
    <row r="52" spans="1:10" x14ac:dyDescent="0.2">
      <c r="A52"/>
      <c r="B52"/>
      <c r="C52"/>
      <c r="D52"/>
      <c r="E52"/>
      <c r="F52"/>
      <c r="G52"/>
      <c r="H52"/>
    </row>
    <row r="53" spans="1:10" x14ac:dyDescent="0.2">
      <c r="A53"/>
      <c r="B53"/>
      <c r="C53"/>
      <c r="D53"/>
      <c r="E53"/>
      <c r="F53"/>
      <c r="G53"/>
      <c r="H53"/>
    </row>
    <row r="54" spans="1:10" x14ac:dyDescent="0.2">
      <c r="A54"/>
      <c r="B54"/>
      <c r="C54"/>
      <c r="D54"/>
      <c r="E54"/>
      <c r="F54"/>
      <c r="G54"/>
      <c r="H54"/>
    </row>
    <row r="55" spans="1:10" x14ac:dyDescent="0.2">
      <c r="A55"/>
      <c r="B55"/>
      <c r="C55"/>
      <c r="D55"/>
      <c r="E55"/>
      <c r="F55"/>
      <c r="G55"/>
      <c r="H55"/>
    </row>
    <row r="56" spans="1:10" x14ac:dyDescent="0.2">
      <c r="A56"/>
      <c r="B56"/>
      <c r="C56"/>
      <c r="D56"/>
      <c r="E56"/>
      <c r="F56"/>
      <c r="G56"/>
      <c r="H56"/>
    </row>
    <row r="57" spans="1:10" x14ac:dyDescent="0.2">
      <c r="A57"/>
      <c r="B57"/>
      <c r="C57"/>
      <c r="D57"/>
      <c r="E57"/>
      <c r="F57"/>
      <c r="G57"/>
      <c r="H57"/>
    </row>
    <row r="58" spans="1:10" x14ac:dyDescent="0.2">
      <c r="A58"/>
      <c r="B58"/>
      <c r="C58"/>
      <c r="D58"/>
      <c r="E58"/>
      <c r="F58"/>
      <c r="G58"/>
      <c r="H58"/>
    </row>
    <row r="59" spans="1:10" x14ac:dyDescent="0.2">
      <c r="A59"/>
      <c r="B59"/>
      <c r="C59"/>
      <c r="D59"/>
      <c r="E59"/>
      <c r="F59"/>
      <c r="G59"/>
      <c r="H59"/>
    </row>
    <row r="60" spans="1:10" x14ac:dyDescent="0.2">
      <c r="A60"/>
      <c r="B60"/>
      <c r="C60"/>
      <c r="D60"/>
      <c r="E60"/>
      <c r="F60"/>
      <c r="G60"/>
      <c r="H60"/>
    </row>
    <row r="61" spans="1:10" x14ac:dyDescent="0.2">
      <c r="A61"/>
      <c r="B61"/>
      <c r="C61"/>
      <c r="D61"/>
      <c r="E61"/>
      <c r="F61"/>
      <c r="G61"/>
      <c r="H61"/>
    </row>
    <row r="62" spans="1:10" x14ac:dyDescent="0.2">
      <c r="A62"/>
      <c r="B62"/>
      <c r="C62"/>
      <c r="D62"/>
      <c r="E62"/>
      <c r="F62"/>
      <c r="G62"/>
      <c r="H62"/>
    </row>
    <row r="63" spans="1:10" x14ac:dyDescent="0.2">
      <c r="A63"/>
      <c r="B63"/>
      <c r="C63"/>
      <c r="D63"/>
      <c r="E63"/>
      <c r="F63"/>
      <c r="G63"/>
      <c r="H63"/>
    </row>
    <row r="64" spans="1:10" x14ac:dyDescent="0.2">
      <c r="A64"/>
      <c r="B64"/>
      <c r="C64"/>
      <c r="D64"/>
      <c r="E64"/>
      <c r="F64"/>
      <c r="G64"/>
      <c r="H64"/>
    </row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</sheetData>
  <autoFilter ref="A11:H92" xr:uid="{00000000-0009-0000-0000-000007000000}">
    <sortState xmlns:xlrd2="http://schemas.microsoft.com/office/spreadsheetml/2017/richdata2" ref="A12:H92">
      <sortCondition ref="G11:G92"/>
    </sortState>
  </autoFilter>
  <sortState xmlns:xlrd2="http://schemas.microsoft.com/office/spreadsheetml/2017/richdata2" ref="B12:J46">
    <sortCondition ref="G12:G46"/>
  </sortState>
  <mergeCells count="20">
    <mergeCell ref="B1:J1"/>
    <mergeCell ref="E2:F2"/>
    <mergeCell ref="E3:F3"/>
    <mergeCell ref="E4:F4"/>
    <mergeCell ref="B3:D3"/>
    <mergeCell ref="B2:D2"/>
    <mergeCell ref="B4:D4"/>
    <mergeCell ref="G2:J2"/>
    <mergeCell ref="G3:J3"/>
    <mergeCell ref="G4:J4"/>
    <mergeCell ref="G5:J5"/>
    <mergeCell ref="G7:J7"/>
    <mergeCell ref="G8:J8"/>
    <mergeCell ref="A9:J10"/>
    <mergeCell ref="B5:D5"/>
    <mergeCell ref="B7:D7"/>
    <mergeCell ref="B8:D8"/>
    <mergeCell ref="E7:F7"/>
    <mergeCell ref="E8:F8"/>
    <mergeCell ref="A6:J6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70" fitToHeight="0" orientation="portrait" horizontalDpi="4294967293" verticalDpi="720" r:id="rId1"/>
  <headerFooter alignWithMargins="0">
    <oddFooter>&amp;C_x000D_&amp;1#&amp;"Calibri"&amp;6&amp;K626469 Public</oddFooter>
  </headerFooter>
  <drawing r:id="rId2"/>
  <legacyDrawing r:id="rId3"/>
  <controls>
    <mc:AlternateContent xmlns:mc="http://schemas.openxmlformats.org/markup-compatibility/2006">
      <mc:Choice Requires="x14">
        <control shapeId="250882" r:id="rId4" name="Vainqueurs">
          <controlPr defaultSize="0" autoLine="0" r:id="rId5">
            <anchor>
              <from>
                <xdr:col>10</xdr:col>
                <xdr:colOff>295275</xdr:colOff>
                <xdr:row>2</xdr:row>
                <xdr:rowOff>123825</xdr:rowOff>
              </from>
              <to>
                <xdr:col>12</xdr:col>
                <xdr:colOff>495300</xdr:colOff>
                <xdr:row>4</xdr:row>
                <xdr:rowOff>9525</xdr:rowOff>
              </to>
            </anchor>
          </controlPr>
        </control>
      </mc:Choice>
      <mc:Fallback>
        <control shapeId="250882" r:id="rId4" name="Vainqueurs"/>
      </mc:Fallback>
    </mc:AlternateContent>
    <mc:AlternateContent xmlns:mc="http://schemas.openxmlformats.org/markup-compatibility/2006">
      <mc:Choice Requires="x14">
        <control shapeId="250883" r:id="rId6" name="surlignage">
          <controlPr defaultSize="0" autoLine="0" r:id="rId7">
            <anchor>
              <from>
                <xdr:col>10</xdr:col>
                <xdr:colOff>295275</xdr:colOff>
                <xdr:row>4</xdr:row>
                <xdr:rowOff>161925</xdr:rowOff>
              </from>
              <to>
                <xdr:col>12</xdr:col>
                <xdr:colOff>495300</xdr:colOff>
                <xdr:row>6</xdr:row>
                <xdr:rowOff>38100</xdr:rowOff>
              </to>
            </anchor>
          </controlPr>
        </control>
      </mc:Choice>
      <mc:Fallback>
        <control shapeId="250883" r:id="rId6" name="surlignage"/>
      </mc:Fallback>
    </mc:AlternateContent>
    <mc:AlternateContent xmlns:mc="http://schemas.openxmlformats.org/markup-compatibility/2006">
      <mc:Choice Requires="x14">
        <control shapeId="250884" r:id="rId8" name="impression">
          <controlPr defaultSize="0" autoLine="0" r:id="rId9">
            <anchor>
              <from>
                <xdr:col>10</xdr:col>
                <xdr:colOff>228600</xdr:colOff>
                <xdr:row>6</xdr:row>
                <xdr:rowOff>161925</xdr:rowOff>
              </from>
              <to>
                <xdr:col>12</xdr:col>
                <xdr:colOff>428625</xdr:colOff>
                <xdr:row>8</xdr:row>
                <xdr:rowOff>57150</xdr:rowOff>
              </to>
            </anchor>
          </controlPr>
        </control>
      </mc:Choice>
      <mc:Fallback>
        <control shapeId="250884" r:id="rId8" name="impression"/>
      </mc:Fallback>
    </mc:AlternateContent>
    <mc:AlternateContent xmlns:mc="http://schemas.openxmlformats.org/markup-compatibility/2006">
      <mc:Choice Requires="x14">
        <control shapeId="250885" r:id="rId10" name="extraction">
          <controlPr defaultSize="0" autoLine="0" r:id="rId11">
            <anchor>
              <from>
                <xdr:col>10</xdr:col>
                <xdr:colOff>228600</xdr:colOff>
                <xdr:row>8</xdr:row>
                <xdr:rowOff>190500</xdr:rowOff>
              </from>
              <to>
                <xdr:col>12</xdr:col>
                <xdr:colOff>428625</xdr:colOff>
                <xdr:row>10</xdr:row>
                <xdr:rowOff>66675</xdr:rowOff>
              </to>
            </anchor>
          </controlPr>
        </control>
      </mc:Choice>
      <mc:Fallback>
        <control shapeId="250885" r:id="rId10" name="extraction"/>
      </mc:Fallback>
    </mc:AlternateContent>
    <mc:AlternateContent xmlns:mc="http://schemas.openxmlformats.org/markup-compatibility/2006">
      <mc:Choice Requires="x14">
        <control shapeId="250886" r:id="rId12" name="verifdossard1">
          <controlPr defaultSize="0" autoLine="0" r:id="rId13">
            <anchor>
              <from>
                <xdr:col>10</xdr:col>
                <xdr:colOff>295275</xdr:colOff>
                <xdr:row>0</xdr:row>
                <xdr:rowOff>123825</xdr:rowOff>
              </from>
              <to>
                <xdr:col>12</xdr:col>
                <xdr:colOff>495300</xdr:colOff>
                <xdr:row>1</xdr:row>
                <xdr:rowOff>171450</xdr:rowOff>
              </to>
            </anchor>
          </controlPr>
        </control>
      </mc:Choice>
      <mc:Fallback>
        <control shapeId="250886" r:id="rId12" name="verifdossard1"/>
      </mc:Fallback>
    </mc:AlternateContent>
    <mc:AlternateContent xmlns:mc="http://schemas.openxmlformats.org/markup-compatibility/2006">
      <mc:Choice Requires="x14">
        <control shapeId="250888" r:id="rId14" name="Classequipe">
          <controlPr defaultSize="0" autoLine="0" r:id="rId15">
            <anchor moveWithCells="1">
              <from>
                <xdr:col>10</xdr:col>
                <xdr:colOff>209550</xdr:colOff>
                <xdr:row>11</xdr:row>
                <xdr:rowOff>9525</xdr:rowOff>
              </from>
              <to>
                <xdr:col>12</xdr:col>
                <xdr:colOff>419100</xdr:colOff>
                <xdr:row>13</xdr:row>
                <xdr:rowOff>38100</xdr:rowOff>
              </to>
            </anchor>
          </controlPr>
        </control>
      </mc:Choice>
      <mc:Fallback>
        <control shapeId="250888" r:id="rId14" name="Classequipe"/>
      </mc:Fallback>
    </mc:AlternateContent>
  </controls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C4ED0-95E8-4AB1-8E38-26CD22A34F60}">
  <sheetPr codeName="Feuil13">
    <tabColor rgb="FF00B0F0"/>
  </sheetPr>
  <dimension ref="A1:J350"/>
  <sheetViews>
    <sheetView zoomScale="90" zoomScaleNormal="90" zoomScaleSheetLayoutView="100" workbookViewId="0">
      <selection activeCell="H23" sqref="H23"/>
    </sheetView>
  </sheetViews>
  <sheetFormatPr baseColWidth="10" defaultColWidth="11.42578125" defaultRowHeight="12.75" x14ac:dyDescent="0.2"/>
  <cols>
    <col min="1" max="1" width="12.42578125" style="1" bestFit="1" customWidth="1"/>
    <col min="2" max="2" width="7" style="1" bestFit="1" customWidth="1"/>
    <col min="3" max="3" width="26.7109375" style="2" bestFit="1" customWidth="1"/>
    <col min="4" max="4" width="9.28515625" style="1" bestFit="1" customWidth="1"/>
    <col min="5" max="5" width="9" style="2" bestFit="1" customWidth="1"/>
    <col min="6" max="6" width="18.85546875" style="1" bestFit="1" customWidth="1"/>
    <col min="7" max="8" width="11.42578125" bestFit="1" customWidth="1"/>
    <col min="9" max="9" width="11" bestFit="1" customWidth="1"/>
  </cols>
  <sheetData>
    <row r="1" spans="1:10" ht="18.75" customHeight="1" x14ac:dyDescent="0.25">
      <c r="A1" s="78" t="s">
        <v>2</v>
      </c>
      <c r="B1" s="253" t="s">
        <v>94</v>
      </c>
      <c r="C1" s="190"/>
      <c r="D1" s="190"/>
      <c r="E1" s="190"/>
      <c r="F1" s="190"/>
      <c r="G1" s="190"/>
      <c r="H1" s="190"/>
      <c r="I1" s="190"/>
      <c r="J1" s="254"/>
    </row>
    <row r="2" spans="1:10" ht="15.75" customHeight="1" x14ac:dyDescent="0.25">
      <c r="A2" s="76" t="s">
        <v>3</v>
      </c>
      <c r="B2" s="256" t="s">
        <v>98</v>
      </c>
      <c r="C2" s="198"/>
      <c r="D2" s="198"/>
      <c r="E2" s="255" t="s">
        <v>4</v>
      </c>
      <c r="F2" s="255"/>
      <c r="G2" s="194"/>
      <c r="H2" s="194"/>
      <c r="I2" s="194"/>
      <c r="J2" s="227"/>
    </row>
    <row r="3" spans="1:10" ht="15.75" customHeight="1" x14ac:dyDescent="0.25">
      <c r="A3" s="76" t="s">
        <v>0</v>
      </c>
      <c r="B3" s="256"/>
      <c r="C3" s="198"/>
      <c r="D3" s="198"/>
      <c r="E3" s="255" t="s">
        <v>5</v>
      </c>
      <c r="F3" s="255"/>
      <c r="G3" s="197">
        <f>G12</f>
        <v>9.1877708333333336E-2</v>
      </c>
      <c r="H3" s="197"/>
      <c r="I3" s="197"/>
      <c r="J3" s="257"/>
    </row>
    <row r="4" spans="1:10" ht="15.75" customHeight="1" x14ac:dyDescent="0.25">
      <c r="A4" s="76" t="s">
        <v>1</v>
      </c>
      <c r="B4" s="256" t="s">
        <v>101</v>
      </c>
      <c r="C4" s="198"/>
      <c r="D4" s="198"/>
      <c r="E4" s="255" t="s">
        <v>6</v>
      </c>
      <c r="F4" s="255"/>
      <c r="G4" s="199" t="str">
        <f>IF(AND(NOT(G2=""),NOT(G3="")),G2/(HOUR(G3)+(MINUTE(G3)/60)+(SECOND(G3)/3600)),"")</f>
        <v/>
      </c>
      <c r="H4" s="199"/>
      <c r="I4" s="199"/>
      <c r="J4" s="258"/>
    </row>
    <row r="5" spans="1:10" ht="15.75" customHeight="1" x14ac:dyDescent="0.25">
      <c r="A5" s="76" t="s">
        <v>10</v>
      </c>
      <c r="B5" s="259">
        <v>4</v>
      </c>
      <c r="C5" s="194"/>
      <c r="D5" s="194"/>
      <c r="E5" s="54"/>
      <c r="F5" s="91" t="s">
        <v>11</v>
      </c>
      <c r="G5" s="194">
        <f>'Scratch CLM'!B5</f>
        <v>39</v>
      </c>
      <c r="H5" s="194"/>
      <c r="I5" s="194"/>
      <c r="J5" s="227"/>
    </row>
    <row r="6" spans="1:10" ht="12.75" customHeight="1" x14ac:dyDescent="0.2">
      <c r="A6" s="209" t="s">
        <v>137</v>
      </c>
      <c r="B6" s="210"/>
      <c r="C6" s="210"/>
      <c r="D6" s="210"/>
      <c r="E6" s="210"/>
      <c r="F6" s="210"/>
      <c r="G6" s="210"/>
      <c r="H6" s="210"/>
      <c r="I6" s="210"/>
      <c r="J6" s="211"/>
    </row>
    <row r="7" spans="1:10" ht="13.5" customHeight="1" x14ac:dyDescent="0.2">
      <c r="A7" s="209"/>
      <c r="B7" s="210"/>
      <c r="C7" s="210"/>
      <c r="D7" s="210"/>
      <c r="E7" s="210"/>
      <c r="F7" s="210"/>
      <c r="G7" s="210"/>
      <c r="H7" s="210"/>
      <c r="I7" s="210"/>
      <c r="J7" s="211"/>
    </row>
    <row r="8" spans="1:10" ht="15.75" x14ac:dyDescent="0.25">
      <c r="A8" s="14" t="s">
        <v>8</v>
      </c>
      <c r="B8" s="90" t="s">
        <v>9</v>
      </c>
      <c r="C8" s="90" t="s">
        <v>14</v>
      </c>
      <c r="D8" s="90" t="s">
        <v>12</v>
      </c>
      <c r="E8" s="90"/>
      <c r="F8" s="90" t="s">
        <v>7</v>
      </c>
      <c r="G8" s="90" t="s">
        <v>5</v>
      </c>
      <c r="H8" s="89"/>
      <c r="I8" s="14" t="s">
        <v>102</v>
      </c>
      <c r="J8" s="89" t="s">
        <v>103</v>
      </c>
    </row>
    <row r="9" spans="1:10" x14ac:dyDescent="0.2">
      <c r="A9" s="60">
        <v>1</v>
      </c>
      <c r="B9" s="39">
        <v>38</v>
      </c>
      <c r="C9" s="37" t="str">
        <f>IF(B9&lt;&gt;"",VLOOKUP(B9,Liste_engagés!$B$7:$F$200,2,FALSE)," ")</f>
        <v>VENIER VERONIQUE</v>
      </c>
      <c r="D9" s="54" t="str">
        <f>IF(B9&lt;&gt;"",VLOOKUP(B9,Liste_engagés!$B$7:$F$200,3,FALSE)," ")</f>
        <v>BP MED</v>
      </c>
      <c r="E9" s="39"/>
      <c r="F9" s="39" t="str">
        <f>IF(B9&lt;&gt;"",VLOOKUP(B9,Liste_engagés!$B$7:$F$200,5,FALSE)," ")</f>
        <v>F</v>
      </c>
      <c r="G9" s="98">
        <f>IF(B9&lt;&gt;"",VLOOKUP(B9,'Scratch Combiné Indiv Route'!$B$12:$H$54,6,FALSE),"")</f>
        <v>7.3297534722222224E-2</v>
      </c>
      <c r="H9" s="105"/>
      <c r="I9" s="101">
        <f>IF(B9&lt;&gt;"",VLOOKUP(B9,'Scratch route'!$B$7:$H$200,6,FALSE)," ")</f>
        <v>5.2743773148148147E-2</v>
      </c>
      <c r="J9" s="105">
        <f>IF(B9&lt;&gt;"",VLOOKUP(B9,'Scratch CLM'!$B$7:$H$200,6,FALSE)," ")</f>
        <v>2.0553761574074073E-2</v>
      </c>
    </row>
    <row r="10" spans="1:10" x14ac:dyDescent="0.2">
      <c r="A10" s="60">
        <v>2</v>
      </c>
      <c r="B10" s="39">
        <v>37</v>
      </c>
      <c r="C10" s="37" t="str">
        <f>IF(B10&lt;&gt;"",VLOOKUP(B10,Liste_engagés!$B$7:$F$200,2,FALSE)," ")</f>
        <v>BONNEAU Magali</v>
      </c>
      <c r="D10" s="54" t="str">
        <f>IF(B10&lt;&gt;"",VLOOKUP(B10,Liste_engagés!$B$7:$F$200,3,FALSE)," ")</f>
        <v>CE LC</v>
      </c>
      <c r="E10" s="39"/>
      <c r="F10" s="39" t="str">
        <f>IF(B10&lt;&gt;"",VLOOKUP(B10,Liste_engagés!$B$7:$F$200,5,FALSE)," ")</f>
        <v>F</v>
      </c>
      <c r="G10" s="98">
        <f>IF(B10&lt;&gt;"",VLOOKUP(B10,'Scratch Combiné Indiv Route'!$B$12:$H$54,6,FALSE),"")</f>
        <v>7.4711099537037029E-2</v>
      </c>
      <c r="H10" s="105"/>
      <c r="I10" s="101">
        <f>IF(B10&lt;&gt;"",VLOOKUP(B10,'Scratch route'!$B$7:$H$200,6,FALSE)," ")</f>
        <v>5.2950520833333327E-2</v>
      </c>
      <c r="J10" s="105">
        <f>IF(B10&lt;&gt;"",VLOOKUP(B10,'Scratch CLM'!$B$7:$H$200,6,FALSE)," ")</f>
        <v>2.1760578703703706E-2</v>
      </c>
    </row>
    <row r="11" spans="1:10" x14ac:dyDescent="0.2">
      <c r="A11" s="60">
        <v>3</v>
      </c>
      <c r="B11" s="39">
        <v>35</v>
      </c>
      <c r="C11" s="37" t="str">
        <f>IF(B11&lt;&gt;"",VLOOKUP(B11,Liste_engagés!$B$7:$F$200,2,FALSE)," ")</f>
        <v>BOTTERO CAROLINE</v>
      </c>
      <c r="D11" s="54" t="str">
        <f>IF(B11&lt;&gt;"",VLOOKUP(B11,Liste_engagés!$B$7:$F$200,3,FALSE)," ")</f>
        <v>CERA</v>
      </c>
      <c r="E11" s="39"/>
      <c r="F11" s="39" t="str">
        <f>IF(B11&lt;&gt;"",VLOOKUP(B11,Liste_engagés!$B$7:$F$200,5,FALSE)," ")</f>
        <v>F</v>
      </c>
      <c r="G11" s="98">
        <f>IF(B11&lt;&gt;"",VLOOKUP(B11,'Scratch Combiné Indiv Route'!$B$12:$H$54,6,FALSE),"")</f>
        <v>7.5809189814814812E-2</v>
      </c>
      <c r="H11" s="105"/>
      <c r="I11" s="101">
        <f>IF(B11&lt;&gt;"",VLOOKUP(B11,'Scratch route'!$B$7:$H$200,6,FALSE)," ")</f>
        <v>5.3014282407407409E-2</v>
      </c>
      <c r="J11" s="105">
        <f>IF(B11&lt;&gt;"",VLOOKUP(B11,'Scratch CLM'!$B$7:$H$200,6,FALSE)," ")</f>
        <v>2.2794907407407406E-2</v>
      </c>
    </row>
    <row r="12" spans="1:10" ht="12.75" customHeight="1" thickBot="1" x14ac:dyDescent="0.25">
      <c r="A12" s="66">
        <v>4</v>
      </c>
      <c r="B12" s="64">
        <v>39</v>
      </c>
      <c r="C12" s="62" t="str">
        <f>IF(B12&lt;&gt;"",VLOOKUP(B12,Liste_engagés!$B$7:$F$200,2,FALSE)," ")</f>
        <v>NICOLET NATHALIE</v>
      </c>
      <c r="D12" s="63" t="str">
        <f>IF(B12&lt;&gt;"",VLOOKUP(B12,Liste_engagés!$B$7:$F$200,3,FALSE)," ")</f>
        <v>CE LDA</v>
      </c>
      <c r="E12" s="64"/>
      <c r="F12" s="64" t="str">
        <f>IF(B12&lt;&gt;"",VLOOKUP(B12,Liste_engagés!$B$7:$F$200,5,FALSE)," ")</f>
        <v>F</v>
      </c>
      <c r="G12" s="99">
        <f>IF(B12&lt;&gt;"",VLOOKUP(B12,'Scratch Combiné Indiv Route'!$B$12:$H$54,6,FALSE),"")</f>
        <v>9.1877708333333336E-2</v>
      </c>
      <c r="H12" s="106"/>
      <c r="I12" s="103">
        <f>IF(B12&lt;&gt;"",VLOOKUP(B12,'Scratch route'!$B$7:$H$200,6,FALSE)," ")</f>
        <v>6.3782476851851858E-2</v>
      </c>
      <c r="J12" s="106">
        <f>IF(B12&lt;&gt;"",VLOOKUP(B12,'Scratch CLM'!$B$7:$H$200,6,FALSE)," ")</f>
        <v>2.8095231481481478E-2</v>
      </c>
    </row>
    <row r="13" spans="1:10" ht="12.75" customHeight="1" thickBot="1" x14ac:dyDescent="0.25">
      <c r="A13" s="60">
        <v>5</v>
      </c>
      <c r="B13" s="146">
        <v>36</v>
      </c>
      <c r="C13" s="62" t="str">
        <f>IF(B13&lt;&gt;"",VLOOKUP(B13,Liste_engagés!$B$7:$F$200,2,FALSE)," ")</f>
        <v>GRILLET-AUBERT Catherine</v>
      </c>
      <c r="D13" s="63" t="str">
        <f>IF(B13&lt;&gt;"",VLOOKUP(B13,Liste_engagés!$B$7:$F$200,3,FALSE)," ")</f>
        <v>BP AURA</v>
      </c>
      <c r="E13" s="64"/>
      <c r="F13" s="64" t="str">
        <f>IF(B13&lt;&gt;"",VLOOKUP(B13,Liste_engagés!$B$7:$F$200,5,FALSE)," ")</f>
        <v>F</v>
      </c>
      <c r="G13" s="99">
        <f>IF(B13&lt;&gt;"",VLOOKUP(B13,'Scratch Combiné Indiv Route'!$B$12:$H$54,6,FALSE),"")</f>
        <v>0</v>
      </c>
      <c r="H13" s="106"/>
      <c r="I13" s="103">
        <f>IF(B13&lt;&gt;"",VLOOKUP(B13,'Scratch route'!$B$7:$H$200,6,FALSE)," ")</f>
        <v>0</v>
      </c>
      <c r="J13" s="106">
        <f>IF(B13&lt;&gt;"",VLOOKUP(B13,'Scratch CLM'!$B$7:$H$200,6,FALSE)," ")</f>
        <v>0</v>
      </c>
    </row>
    <row r="14" spans="1:10" x14ac:dyDescent="0.2">
      <c r="A14"/>
      <c r="B14"/>
      <c r="C14"/>
      <c r="D14"/>
      <c r="E14"/>
      <c r="F14"/>
    </row>
    <row r="15" spans="1:10" x14ac:dyDescent="0.2">
      <c r="A15"/>
      <c r="B15"/>
      <c r="C15"/>
      <c r="D15"/>
      <c r="E15"/>
      <c r="F15"/>
    </row>
    <row r="16" spans="1:10" x14ac:dyDescent="0.2">
      <c r="A16"/>
      <c r="B16"/>
      <c r="C16"/>
      <c r="D16"/>
      <c r="E16"/>
      <c r="F16"/>
    </row>
    <row r="17" customFormat="1" x14ac:dyDescent="0.2"/>
    <row r="18" customFormat="1" x14ac:dyDescent="0.2"/>
    <row r="19" customFormat="1" x14ac:dyDescent="0.2"/>
    <row r="20" customFormat="1" x14ac:dyDescent="0.2"/>
    <row r="21" customFormat="1" x14ac:dyDescent="0.2"/>
    <row r="22" customFormat="1" x14ac:dyDescent="0.2"/>
    <row r="23" customFormat="1" x14ac:dyDescent="0.2"/>
    <row r="24" customFormat="1" x14ac:dyDescent="0.2"/>
    <row r="25" customFormat="1" x14ac:dyDescent="0.2"/>
    <row r="26" customFormat="1" x14ac:dyDescent="0.2"/>
    <row r="27" customFormat="1" x14ac:dyDescent="0.2"/>
    <row r="28" customFormat="1" x14ac:dyDescent="0.2"/>
    <row r="29" customFormat="1" x14ac:dyDescent="0.2"/>
    <row r="30" customFormat="1" x14ac:dyDescent="0.2"/>
    <row r="31" customFormat="1" x14ac:dyDescent="0.2"/>
    <row r="32" customFormat="1" x14ac:dyDescent="0.2"/>
    <row r="33" customFormat="1" x14ac:dyDescent="0.2"/>
    <row r="34" customFormat="1" x14ac:dyDescent="0.2"/>
    <row r="35" customFormat="1" x14ac:dyDescent="0.2"/>
    <row r="36" customFormat="1" x14ac:dyDescent="0.2"/>
    <row r="37" customFormat="1" x14ac:dyDescent="0.2"/>
    <row r="38" customFormat="1" x14ac:dyDescent="0.2"/>
    <row r="39" customFormat="1" x14ac:dyDescent="0.2"/>
    <row r="40" customFormat="1" x14ac:dyDescent="0.2"/>
    <row r="41" customFormat="1" x14ac:dyDescent="0.2"/>
    <row r="42" customFormat="1" x14ac:dyDescent="0.2"/>
    <row r="43" customFormat="1" x14ac:dyDescent="0.2"/>
    <row r="44" customFormat="1" x14ac:dyDescent="0.2"/>
    <row r="45" customFormat="1" x14ac:dyDescent="0.2"/>
    <row r="46" customFormat="1" x14ac:dyDescent="0.2"/>
    <row r="47" customFormat="1" x14ac:dyDescent="0.2"/>
    <row r="48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</sheetData>
  <mergeCells count="13">
    <mergeCell ref="B1:J1"/>
    <mergeCell ref="B2:D2"/>
    <mergeCell ref="E2:F2"/>
    <mergeCell ref="G2:J2"/>
    <mergeCell ref="B3:D3"/>
    <mergeCell ref="E3:F3"/>
    <mergeCell ref="A6:J7"/>
    <mergeCell ref="G3:J3"/>
    <mergeCell ref="B4:D4"/>
    <mergeCell ref="E4:F4"/>
    <mergeCell ref="G4:J4"/>
    <mergeCell ref="B5:D5"/>
    <mergeCell ref="G5:J5"/>
  </mergeCells>
  <printOptions horizontalCentered="1"/>
  <pageMargins left="0.39370078740157483" right="0.39370078740157483" top="0.39370078740157483" bottom="0.39370078740157483" header="0.51181102362204722" footer="0.51181102362204722"/>
  <pageSetup paperSize="9" orientation="landscape" r:id="rId1"/>
  <headerFooter alignWithMargins="0">
    <oddFooter>&amp;C_x000D_&amp;1#&amp;"Calibri"&amp;6&amp;K626469 Public</oddFooter>
  </headerFooter>
  <drawing r:id="rId2"/>
  <legacyDrawing r:id="rId3"/>
  <controls>
    <mc:AlternateContent xmlns:mc="http://schemas.openxmlformats.org/markup-compatibility/2006">
      <mc:Choice Requires="x14">
        <control shapeId="252929" r:id="rId4" name="Mise_en_Pages">
          <controlPr defaultSize="0" print="0" autoLine="0" r:id="rId5">
            <anchor>
              <from>
                <xdr:col>11</xdr:col>
                <xdr:colOff>476250</xdr:colOff>
                <xdr:row>1</xdr:row>
                <xdr:rowOff>19050</xdr:rowOff>
              </from>
              <to>
                <xdr:col>13</xdr:col>
                <xdr:colOff>752475</xdr:colOff>
                <xdr:row>2</xdr:row>
                <xdr:rowOff>190500</xdr:rowOff>
              </to>
            </anchor>
          </controlPr>
        </control>
      </mc:Choice>
      <mc:Fallback>
        <control shapeId="252929" r:id="rId4" name="Mise_en_Pages"/>
      </mc:Fallback>
    </mc:AlternateContent>
    <mc:AlternateContent xmlns:mc="http://schemas.openxmlformats.org/markup-compatibility/2006">
      <mc:Choice Requires="x14">
        <control shapeId="252930" r:id="rId6" name="impression">
          <controlPr defaultSize="0" print="0" autoLine="0" r:id="rId7">
            <anchor>
              <from>
                <xdr:col>11</xdr:col>
                <xdr:colOff>476250</xdr:colOff>
                <xdr:row>3</xdr:row>
                <xdr:rowOff>76200</xdr:rowOff>
              </from>
              <to>
                <xdr:col>13</xdr:col>
                <xdr:colOff>752475</xdr:colOff>
                <xdr:row>5</xdr:row>
                <xdr:rowOff>38100</xdr:rowOff>
              </to>
            </anchor>
          </controlPr>
        </control>
      </mc:Choice>
      <mc:Fallback>
        <control shapeId="252930" r:id="rId6" name="impression"/>
      </mc:Fallback>
    </mc:AlternateContent>
  </controls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0BA19-DD0D-4B57-8C1D-697909CF5EB3}">
  <sheetPr codeName="Feuil12">
    <tabColor rgb="FF00B0F0"/>
  </sheetPr>
  <dimension ref="A1:J350"/>
  <sheetViews>
    <sheetView zoomScale="90" zoomScaleNormal="90" zoomScaleSheetLayoutView="100" workbookViewId="0">
      <selection activeCell="D17" sqref="D17"/>
    </sheetView>
  </sheetViews>
  <sheetFormatPr baseColWidth="10" defaultColWidth="11.42578125" defaultRowHeight="12.75" x14ac:dyDescent="0.2"/>
  <cols>
    <col min="1" max="1" width="12.42578125" style="1" bestFit="1" customWidth="1"/>
    <col min="2" max="2" width="7" style="1" bestFit="1" customWidth="1"/>
    <col min="3" max="3" width="21.28515625" style="2" bestFit="1" customWidth="1"/>
    <col min="4" max="4" width="23.5703125" style="1" bestFit="1" customWidth="1"/>
    <col min="5" max="5" width="9" style="2" bestFit="1" customWidth="1"/>
    <col min="6" max="6" width="10.42578125" style="1" bestFit="1" customWidth="1"/>
    <col min="7" max="8" width="11.42578125" bestFit="1" customWidth="1"/>
    <col min="9" max="9" width="11" bestFit="1" customWidth="1"/>
  </cols>
  <sheetData>
    <row r="1" spans="1:10" ht="18.75" customHeight="1" x14ac:dyDescent="0.25">
      <c r="A1" s="78" t="s">
        <v>2</v>
      </c>
      <c r="B1" s="253" t="s">
        <v>94</v>
      </c>
      <c r="C1" s="190"/>
      <c r="D1" s="190"/>
      <c r="E1" s="190"/>
      <c r="F1" s="190"/>
      <c r="G1" s="190"/>
      <c r="H1" s="190"/>
      <c r="I1" s="190"/>
      <c r="J1" s="254"/>
    </row>
    <row r="2" spans="1:10" ht="15.75" customHeight="1" x14ac:dyDescent="0.25">
      <c r="A2" s="76" t="s">
        <v>3</v>
      </c>
      <c r="B2" s="256" t="s">
        <v>98</v>
      </c>
      <c r="C2" s="198"/>
      <c r="D2" s="198"/>
      <c r="E2" s="255" t="s">
        <v>4</v>
      </c>
      <c r="F2" s="255"/>
      <c r="G2" s="194"/>
      <c r="H2" s="194"/>
      <c r="I2" s="194"/>
      <c r="J2" s="227"/>
    </row>
    <row r="3" spans="1:10" ht="15.75" customHeight="1" x14ac:dyDescent="0.25">
      <c r="A3" s="76" t="s">
        <v>0</v>
      </c>
      <c r="B3" s="256"/>
      <c r="C3" s="198"/>
      <c r="D3" s="198"/>
      <c r="E3" s="255" t="s">
        <v>5</v>
      </c>
      <c r="F3" s="255"/>
      <c r="G3" s="197">
        <f>G12</f>
        <v>0.13285861111111111</v>
      </c>
      <c r="H3" s="197"/>
      <c r="I3" s="197"/>
      <c r="J3" s="257"/>
    </row>
    <row r="4" spans="1:10" ht="15.75" customHeight="1" x14ac:dyDescent="0.25">
      <c r="A4" s="76" t="s">
        <v>1</v>
      </c>
      <c r="B4" s="256" t="s">
        <v>22</v>
      </c>
      <c r="C4" s="198"/>
      <c r="D4" s="198"/>
      <c r="E4" s="255" t="s">
        <v>6</v>
      </c>
      <c r="F4" s="255"/>
      <c r="G4" s="199" t="str">
        <f>IF(AND(NOT(G2=""),NOT(G3="")),G2/(HOUR(G3)+(MINUTE(G3)/60)+(SECOND(G3)/3600)),"")</f>
        <v/>
      </c>
      <c r="H4" s="199"/>
      <c r="I4" s="199"/>
      <c r="J4" s="258"/>
    </row>
    <row r="5" spans="1:10" ht="15.75" customHeight="1" x14ac:dyDescent="0.25">
      <c r="A5" s="76" t="s">
        <v>10</v>
      </c>
      <c r="B5" s="259">
        <v>5</v>
      </c>
      <c r="C5" s="194"/>
      <c r="D5" s="194"/>
      <c r="E5" s="54"/>
      <c r="F5" s="91" t="s">
        <v>11</v>
      </c>
      <c r="G5" s="194">
        <f>'Scratch CLM'!B5</f>
        <v>39</v>
      </c>
      <c r="H5" s="194"/>
      <c r="I5" s="194"/>
      <c r="J5" s="227"/>
    </row>
    <row r="6" spans="1:10" ht="12.75" customHeight="1" x14ac:dyDescent="0.2">
      <c r="A6" s="209" t="s">
        <v>134</v>
      </c>
      <c r="B6" s="210"/>
      <c r="C6" s="210"/>
      <c r="D6" s="210"/>
      <c r="E6" s="210"/>
      <c r="F6" s="210"/>
      <c r="G6" s="210"/>
      <c r="H6" s="210"/>
      <c r="I6" s="210"/>
      <c r="J6" s="211"/>
    </row>
    <row r="7" spans="1:10" ht="13.5" customHeight="1" x14ac:dyDescent="0.2">
      <c r="A7" s="209"/>
      <c r="B7" s="210"/>
      <c r="C7" s="210"/>
      <c r="D7" s="210"/>
      <c r="E7" s="210"/>
      <c r="F7" s="210"/>
      <c r="G7" s="210"/>
      <c r="H7" s="210"/>
      <c r="I7" s="210"/>
      <c r="J7" s="211"/>
    </row>
    <row r="8" spans="1:10" ht="15.75" x14ac:dyDescent="0.25">
      <c r="A8" s="14" t="s">
        <v>8</v>
      </c>
      <c r="B8" s="90" t="s">
        <v>9</v>
      </c>
      <c r="C8" s="90" t="s">
        <v>14</v>
      </c>
      <c r="D8" s="90" t="s">
        <v>12</v>
      </c>
      <c r="E8" s="90"/>
      <c r="F8" s="90" t="s">
        <v>7</v>
      </c>
      <c r="G8" s="90" t="s">
        <v>5</v>
      </c>
      <c r="H8" s="89"/>
      <c r="I8" s="14" t="s">
        <v>102</v>
      </c>
      <c r="J8" s="89" t="s">
        <v>103</v>
      </c>
    </row>
    <row r="9" spans="1:10" x14ac:dyDescent="0.2">
      <c r="A9" s="60">
        <v>1</v>
      </c>
      <c r="B9" s="39">
        <v>18</v>
      </c>
      <c r="C9" s="37" t="str">
        <f>IF(B9&lt;&gt;"",VLOOKUP(B9,Liste_engagés!$B$7:$F$200,2,FALSE)," ")</f>
        <v>LEJEUNE  Hugo</v>
      </c>
      <c r="D9" s="54" t="str">
        <f>IF(B9&lt;&gt;"",VLOOKUP(B9,Liste_engagés!$B$7:$F$200,3,FALSE)," ")</f>
        <v>CE PAL</v>
      </c>
      <c r="E9" s="39"/>
      <c r="F9" s="39" t="str">
        <f>IF(B9&lt;&gt;"",VLOOKUP(B9,Liste_engagés!$B$7:$F$200,5,FALSE)," ")</f>
        <v>SH</v>
      </c>
      <c r="G9" s="98">
        <f>IF(B9&lt;&gt;"",VLOOKUP(B9,'Scratch Combiné Indiv Route'!$B$12:$H$54,6,FALSE),"")</f>
        <v>0.11065281249999999</v>
      </c>
      <c r="H9" s="105"/>
      <c r="I9" s="101">
        <f>IF(B9&lt;&gt;"",VLOOKUP(B9,'Scratch route'!$B$7:$H$200,6,FALSE)," ")</f>
        <v>9.2130555555555549E-2</v>
      </c>
      <c r="J9" s="105">
        <f>IF(B9&lt;&gt;"",VLOOKUP(B9,'Scratch CLM'!$B$7:$H$200,6,FALSE)," ")</f>
        <v>1.8522256944444444E-2</v>
      </c>
    </row>
    <row r="10" spans="1:10" x14ac:dyDescent="0.2">
      <c r="A10" s="60">
        <v>2</v>
      </c>
      <c r="B10" s="39">
        <v>25</v>
      </c>
      <c r="C10" s="37" t="str">
        <f>IF(B10&lt;&gt;"",VLOOKUP(B10,Liste_engagés!$B$7:$F$200,2,FALSE)," ")</f>
        <v>ROUCHUT VINCENT</v>
      </c>
      <c r="D10" s="54" t="str">
        <f>IF(B10&lt;&gt;"",VLOOKUP(B10,Liste_engagés!$B$7:$F$200,3,FALSE)," ")</f>
        <v>CE PAL</v>
      </c>
      <c r="E10" s="39"/>
      <c r="F10" s="39" t="str">
        <f>IF(B10&lt;&gt;"",VLOOKUP(B10,Liste_engagés!$B$7:$F$200,5,FALSE)," ")</f>
        <v>SH</v>
      </c>
      <c r="G10" s="98">
        <f>IF(B10&lt;&gt;"",VLOOKUP(B10,'Scratch Combiné Indiv Route'!$B$12:$H$54,6,FALSE),"")</f>
        <v>0.11487743055555555</v>
      </c>
      <c r="H10" s="105"/>
      <c r="I10" s="101">
        <f>IF(B10&lt;&gt;"",VLOOKUP(B10,'Scratch route'!$B$7:$H$200,6,FALSE)," ")</f>
        <v>9.5597256944444445E-2</v>
      </c>
      <c r="J10" s="105">
        <f>IF(B10&lt;&gt;"",VLOOKUP(B10,'Scratch CLM'!$B$7:$H$200,6,FALSE)," ")</f>
        <v>1.9280173611111111E-2</v>
      </c>
    </row>
    <row r="11" spans="1:10" x14ac:dyDescent="0.2">
      <c r="A11" s="60">
        <v>3</v>
      </c>
      <c r="B11" s="39">
        <v>22</v>
      </c>
      <c r="C11" s="37" t="str">
        <f>IF(B11&lt;&gt;"",VLOOKUP(B11,Liste_engagés!$B$7:$F$200,2,FALSE)," ")</f>
        <v>NEBOUY GUILLAUME</v>
      </c>
      <c r="D11" s="54" t="str">
        <f>IF(B11&lt;&gt;"",VLOOKUP(B11,Liste_engagés!$B$7:$F$200,3,FALSE)," ")</f>
        <v>CE LDA</v>
      </c>
      <c r="E11" s="39"/>
      <c r="F11" s="39" t="str">
        <f>IF(B11&lt;&gt;"",VLOOKUP(B11,Liste_engagés!$B$7:$F$200,5,FALSE)," ")</f>
        <v>SH</v>
      </c>
      <c r="G11" s="98">
        <f>IF(B11&lt;&gt;"",VLOOKUP(B11,'Scratch Combiné Indiv Route'!$B$12:$H$54,6,FALSE),"")</f>
        <v>0.12773350694444444</v>
      </c>
      <c r="H11" s="105"/>
      <c r="I11" s="101">
        <f>IF(B11&lt;&gt;"",VLOOKUP(B11,'Scratch route'!$B$7:$H$200,6,FALSE)," ")</f>
        <v>0.10618592592592592</v>
      </c>
      <c r="J11" s="105">
        <f>IF(B11&lt;&gt;"",VLOOKUP(B11,'Scratch CLM'!$B$7:$H$200,6,FALSE)," ")</f>
        <v>2.154758101851852E-2</v>
      </c>
    </row>
    <row r="12" spans="1:10" ht="12.75" customHeight="1" x14ac:dyDescent="0.2">
      <c r="A12" s="60">
        <v>4</v>
      </c>
      <c r="B12" s="39">
        <v>6</v>
      </c>
      <c r="C12" s="37" t="str">
        <f>IF(B12&lt;&gt;"",VLOOKUP(B12,Liste_engagés!$B$7:$F$200,2,FALSE)," ")</f>
        <v>PARIS Charles</v>
      </c>
      <c r="D12" s="54" t="str">
        <f>IF(B12&lt;&gt;"",VLOOKUP(B12,Liste_engagés!$B$7:$F$200,3,FALSE)," ")</f>
        <v>CE  BPL</v>
      </c>
      <c r="E12" s="39"/>
      <c r="F12" s="39" t="str">
        <f>IF(B12&lt;&gt;"",VLOOKUP(B12,Liste_engagés!$B$7:$F$200,5,FALSE)," ")</f>
        <v>SH</v>
      </c>
      <c r="G12" s="98">
        <f>IF(B12&lt;&gt;"",VLOOKUP(B12,'Scratch Combiné Indiv Route'!$B$12:$H$54,6,FALSE),"")</f>
        <v>0.13285861111111111</v>
      </c>
      <c r="H12" s="105"/>
      <c r="I12" s="101">
        <f>IF(B12&lt;&gt;"",VLOOKUP(B12,'Scratch route'!$B$7:$H$200,6,FALSE)," ")</f>
        <v>0.11264608796296295</v>
      </c>
      <c r="J12" s="105">
        <f>IF(B12&lt;&gt;"",VLOOKUP(B12,'Scratch CLM'!$B$7:$H$200,6,FALSE)," ")</f>
        <v>2.0212523148148146E-2</v>
      </c>
    </row>
    <row r="13" spans="1:10" ht="12.75" customHeight="1" thickBot="1" x14ac:dyDescent="0.25">
      <c r="A13" s="66">
        <v>5</v>
      </c>
      <c r="B13" s="64">
        <v>26</v>
      </c>
      <c r="C13" s="62" t="str">
        <f>IF(B13&lt;&gt;"",VLOOKUP(B13,Liste_engagés!$B$7:$F$200,2,FALSE)," ")</f>
        <v>LAVAL ANAEL</v>
      </c>
      <c r="D13" s="63" t="str">
        <f>IF(B13&lt;&gt;"",VLOOKUP(B13,Liste_engagés!$B$7:$F$200,3,FALSE)," ")</f>
        <v>CE APC</v>
      </c>
      <c r="E13" s="64"/>
      <c r="F13" s="64" t="str">
        <f>IF(B13&lt;&gt;"",VLOOKUP(B13,Liste_engagés!$B$7:$F$200,5,FALSE)," ")</f>
        <v>SH</v>
      </c>
      <c r="G13" s="99">
        <f>IF(B13&lt;&gt;"",VLOOKUP(B13,'Scratch Combiné Indiv Route'!$B$12:$H$54,6,FALSE),"")</f>
        <v>1.6431261574074072E-2</v>
      </c>
      <c r="H13" s="106"/>
      <c r="I13" s="103">
        <f>IF(B13&lt;&gt;"",VLOOKUP(B13,'Scratch route'!$B$7:$H$200,6,FALSE)," ")</f>
        <v>0</v>
      </c>
      <c r="J13" s="106">
        <f>IF(B13&lt;&gt;"",VLOOKUP(B13,'Scratch CLM'!$B$7:$H$200,6,FALSE)," ")</f>
        <v>1.6431261574074072E-2</v>
      </c>
    </row>
    <row r="14" spans="1:10" x14ac:dyDescent="0.2">
      <c r="A14"/>
      <c r="B14"/>
      <c r="C14"/>
      <c r="D14"/>
      <c r="E14"/>
      <c r="F14"/>
    </row>
    <row r="15" spans="1:10" x14ac:dyDescent="0.2">
      <c r="A15"/>
      <c r="B15"/>
      <c r="C15"/>
      <c r="D15"/>
      <c r="E15"/>
      <c r="F15"/>
    </row>
    <row r="16" spans="1:10" x14ac:dyDescent="0.2">
      <c r="A16"/>
      <c r="B16"/>
      <c r="C16"/>
      <c r="D16"/>
      <c r="E16"/>
      <c r="F16"/>
    </row>
    <row r="17" customFormat="1" x14ac:dyDescent="0.2"/>
    <row r="18" customFormat="1" x14ac:dyDescent="0.2"/>
    <row r="19" customFormat="1" x14ac:dyDescent="0.2"/>
    <row r="20" customFormat="1" x14ac:dyDescent="0.2"/>
    <row r="21" customFormat="1" x14ac:dyDescent="0.2"/>
    <row r="22" customFormat="1" x14ac:dyDescent="0.2"/>
    <row r="23" customFormat="1" x14ac:dyDescent="0.2"/>
    <row r="24" customFormat="1" x14ac:dyDescent="0.2"/>
    <row r="25" customFormat="1" x14ac:dyDescent="0.2"/>
    <row r="26" customFormat="1" x14ac:dyDescent="0.2"/>
    <row r="27" customFormat="1" x14ac:dyDescent="0.2"/>
    <row r="28" customFormat="1" x14ac:dyDescent="0.2"/>
    <row r="29" customFormat="1" x14ac:dyDescent="0.2"/>
    <row r="30" customFormat="1" x14ac:dyDescent="0.2"/>
    <row r="31" customFormat="1" x14ac:dyDescent="0.2"/>
    <row r="32" customFormat="1" x14ac:dyDescent="0.2"/>
    <row r="33" customFormat="1" x14ac:dyDescent="0.2"/>
    <row r="34" customFormat="1" x14ac:dyDescent="0.2"/>
    <row r="35" customFormat="1" x14ac:dyDescent="0.2"/>
    <row r="36" customFormat="1" x14ac:dyDescent="0.2"/>
    <row r="37" customFormat="1" x14ac:dyDescent="0.2"/>
    <row r="38" customFormat="1" x14ac:dyDescent="0.2"/>
    <row r="39" customFormat="1" x14ac:dyDescent="0.2"/>
    <row r="40" customFormat="1" x14ac:dyDescent="0.2"/>
    <row r="41" customFormat="1" x14ac:dyDescent="0.2"/>
    <row r="42" customFormat="1" x14ac:dyDescent="0.2"/>
    <row r="43" customFormat="1" x14ac:dyDescent="0.2"/>
    <row r="44" customFormat="1" x14ac:dyDescent="0.2"/>
    <row r="45" customFormat="1" x14ac:dyDescent="0.2"/>
    <row r="46" customFormat="1" x14ac:dyDescent="0.2"/>
    <row r="47" customFormat="1" x14ac:dyDescent="0.2"/>
    <row r="48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</sheetData>
  <mergeCells count="13">
    <mergeCell ref="B1:J1"/>
    <mergeCell ref="B2:D2"/>
    <mergeCell ref="E2:F2"/>
    <mergeCell ref="G2:J2"/>
    <mergeCell ref="B3:D3"/>
    <mergeCell ref="E3:F3"/>
    <mergeCell ref="A6:J7"/>
    <mergeCell ref="G3:J3"/>
    <mergeCell ref="B4:D4"/>
    <mergeCell ref="E4:F4"/>
    <mergeCell ref="G4:J4"/>
    <mergeCell ref="B5:D5"/>
    <mergeCell ref="G5:J5"/>
  </mergeCells>
  <printOptions horizontalCentered="1"/>
  <pageMargins left="0.39370078740157483" right="0.39370078740157483" top="0.39370078740157483" bottom="0.39370078740157483" header="0.51181102362204722" footer="0.51181102362204722"/>
  <pageSetup paperSize="9" orientation="landscape" r:id="rId1"/>
  <headerFooter alignWithMargins="0">
    <oddFooter>&amp;C_x000D_&amp;1#&amp;"Calibri"&amp;6&amp;K626469 Public</oddFooter>
  </headerFooter>
  <drawing r:id="rId2"/>
  <legacyDrawing r:id="rId3"/>
  <controls>
    <mc:AlternateContent xmlns:mc="http://schemas.openxmlformats.org/markup-compatibility/2006">
      <mc:Choice Requires="x14">
        <control shapeId="251905" r:id="rId4" name="Mise_en_Pages">
          <controlPr defaultSize="0" print="0" autoLine="0" r:id="rId5">
            <anchor>
              <from>
                <xdr:col>11</xdr:col>
                <xdr:colOff>9525</xdr:colOff>
                <xdr:row>1</xdr:row>
                <xdr:rowOff>0</xdr:rowOff>
              </from>
              <to>
                <xdr:col>13</xdr:col>
                <xdr:colOff>285750</xdr:colOff>
                <xdr:row>2</xdr:row>
                <xdr:rowOff>161925</xdr:rowOff>
              </to>
            </anchor>
          </controlPr>
        </control>
      </mc:Choice>
      <mc:Fallback>
        <control shapeId="251905" r:id="rId4" name="Mise_en_Pages"/>
      </mc:Fallback>
    </mc:AlternateContent>
    <mc:AlternateContent xmlns:mc="http://schemas.openxmlformats.org/markup-compatibility/2006">
      <mc:Choice Requires="x14">
        <control shapeId="251906" r:id="rId6" name="impression">
          <controlPr defaultSize="0" print="0" autoLine="0" r:id="rId7">
            <anchor>
              <from>
                <xdr:col>11</xdr:col>
                <xdr:colOff>9525</xdr:colOff>
                <xdr:row>3</xdr:row>
                <xdr:rowOff>161925</xdr:rowOff>
              </from>
              <to>
                <xdr:col>13</xdr:col>
                <xdr:colOff>285750</xdr:colOff>
                <xdr:row>5</xdr:row>
                <xdr:rowOff>123825</xdr:rowOff>
              </to>
            </anchor>
          </controlPr>
        </control>
      </mc:Choice>
      <mc:Fallback>
        <control shapeId="251906" r:id="rId6" name="impression"/>
      </mc:Fallback>
    </mc:AlternateContent>
  </controls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F5CF7-8058-4DED-ACA9-A1A213F7F68A}">
  <sheetPr codeName="Feuil14">
    <tabColor rgb="FF00B0F0"/>
  </sheetPr>
  <dimension ref="A1:J350"/>
  <sheetViews>
    <sheetView zoomScale="90" zoomScaleNormal="90" zoomScaleSheetLayoutView="100" workbookViewId="0">
      <selection activeCell="A6" sqref="A6:J7"/>
    </sheetView>
  </sheetViews>
  <sheetFormatPr baseColWidth="10" defaultColWidth="11.42578125" defaultRowHeight="12.75" x14ac:dyDescent="0.2"/>
  <cols>
    <col min="1" max="1" width="12.42578125" style="1" bestFit="1" customWidth="1"/>
    <col min="2" max="2" width="7" style="1" bestFit="1" customWidth="1"/>
    <col min="3" max="3" width="21.28515625" style="2" bestFit="1" customWidth="1"/>
    <col min="4" max="4" width="23.5703125" style="1" bestFit="1" customWidth="1"/>
    <col min="5" max="5" width="9" style="2" bestFit="1" customWidth="1"/>
    <col min="6" max="6" width="10.42578125" style="1" bestFit="1" customWidth="1"/>
    <col min="7" max="8" width="11.42578125" bestFit="1" customWidth="1"/>
    <col min="9" max="9" width="11" bestFit="1" customWidth="1"/>
  </cols>
  <sheetData>
    <row r="1" spans="1:10" ht="18.75" customHeight="1" x14ac:dyDescent="0.25">
      <c r="A1" s="78" t="s">
        <v>2</v>
      </c>
      <c r="B1" s="253" t="s">
        <v>94</v>
      </c>
      <c r="C1" s="190"/>
      <c r="D1" s="190"/>
      <c r="E1" s="190"/>
      <c r="F1" s="190"/>
      <c r="G1" s="190"/>
      <c r="H1" s="190"/>
      <c r="I1" s="190"/>
      <c r="J1" s="254"/>
    </row>
    <row r="2" spans="1:10" ht="15.75" customHeight="1" x14ac:dyDescent="0.25">
      <c r="A2" s="76" t="s">
        <v>3</v>
      </c>
      <c r="B2" s="256" t="s">
        <v>98</v>
      </c>
      <c r="C2" s="198"/>
      <c r="D2" s="198"/>
      <c r="E2" s="255" t="s">
        <v>4</v>
      </c>
      <c r="F2" s="255"/>
      <c r="G2" s="194"/>
      <c r="H2" s="194"/>
      <c r="I2" s="194"/>
      <c r="J2" s="227"/>
    </row>
    <row r="3" spans="1:10" ht="15.75" customHeight="1" x14ac:dyDescent="0.25">
      <c r="A3" s="76" t="s">
        <v>0</v>
      </c>
      <c r="B3" s="256"/>
      <c r="C3" s="198"/>
      <c r="D3" s="198"/>
      <c r="E3" s="255" t="s">
        <v>5</v>
      </c>
      <c r="F3" s="255"/>
      <c r="G3" s="197">
        <f>G12</f>
        <v>0.10091284722222221</v>
      </c>
      <c r="H3" s="197"/>
      <c r="I3" s="197"/>
      <c r="J3" s="257"/>
    </row>
    <row r="4" spans="1:10" ht="15.75" customHeight="1" x14ac:dyDescent="0.25">
      <c r="A4" s="76" t="s">
        <v>1</v>
      </c>
      <c r="B4" s="256" t="s">
        <v>105</v>
      </c>
      <c r="C4" s="198"/>
      <c r="D4" s="198"/>
      <c r="E4" s="255" t="s">
        <v>6</v>
      </c>
      <c r="F4" s="255"/>
      <c r="G4" s="199" t="str">
        <f>IF(AND(NOT(G2=""),NOT(G3="")),G2/(HOUR(G3)+(MINUTE(G3)/60)+(SECOND(G3)/3600)),"")</f>
        <v/>
      </c>
      <c r="H4" s="199"/>
      <c r="I4" s="199"/>
      <c r="J4" s="258"/>
    </row>
    <row r="5" spans="1:10" ht="15.75" customHeight="1" x14ac:dyDescent="0.25">
      <c r="A5" s="76" t="s">
        <v>10</v>
      </c>
      <c r="B5" s="259">
        <v>9</v>
      </c>
      <c r="C5" s="194"/>
      <c r="D5" s="194"/>
      <c r="E5" s="54"/>
      <c r="F5" s="91" t="s">
        <v>11</v>
      </c>
      <c r="G5" s="194">
        <f>'Scratch CLM'!B5</f>
        <v>39</v>
      </c>
      <c r="H5" s="194"/>
      <c r="I5" s="194"/>
      <c r="J5" s="227"/>
    </row>
    <row r="6" spans="1:10" ht="12.75" customHeight="1" x14ac:dyDescent="0.2">
      <c r="A6" s="209" t="s">
        <v>135</v>
      </c>
      <c r="B6" s="210"/>
      <c r="C6" s="210"/>
      <c r="D6" s="210"/>
      <c r="E6" s="210"/>
      <c r="F6" s="210"/>
      <c r="G6" s="210"/>
      <c r="H6" s="210"/>
      <c r="I6" s="210"/>
      <c r="J6" s="211"/>
    </row>
    <row r="7" spans="1:10" ht="13.5" customHeight="1" x14ac:dyDescent="0.2">
      <c r="A7" s="209"/>
      <c r="B7" s="210"/>
      <c r="C7" s="210"/>
      <c r="D7" s="210"/>
      <c r="E7" s="210"/>
      <c r="F7" s="210"/>
      <c r="G7" s="210"/>
      <c r="H7" s="210"/>
      <c r="I7" s="210"/>
      <c r="J7" s="211"/>
    </row>
    <row r="8" spans="1:10" ht="15.75" x14ac:dyDescent="0.25">
      <c r="A8" s="14" t="s">
        <v>8</v>
      </c>
      <c r="B8" s="90" t="s">
        <v>9</v>
      </c>
      <c r="C8" s="90" t="s">
        <v>14</v>
      </c>
      <c r="D8" s="90" t="s">
        <v>12</v>
      </c>
      <c r="E8" s="90"/>
      <c r="F8" s="90" t="s">
        <v>7</v>
      </c>
      <c r="G8" s="90" t="s">
        <v>5</v>
      </c>
      <c r="H8" s="89"/>
      <c r="I8" s="14" t="s">
        <v>102</v>
      </c>
      <c r="J8" s="89" t="s">
        <v>103</v>
      </c>
    </row>
    <row r="9" spans="1:10" x14ac:dyDescent="0.2">
      <c r="A9" s="60">
        <v>1</v>
      </c>
      <c r="B9" s="39">
        <v>3</v>
      </c>
      <c r="C9" s="37" t="str">
        <f>IF(B9&lt;&gt;"",VLOOKUP(B9,Liste_engagés!$B$7:$F$200,2,FALSE)," ")</f>
        <v>CALMELET Thibaut</v>
      </c>
      <c r="D9" s="54" t="str">
        <f>IF(B9&lt;&gt;"",VLOOKUP(B9,Liste_engagés!$B$7:$F$200,3,FALSE)," ")</f>
        <v>BP AURA</v>
      </c>
      <c r="E9" s="39"/>
      <c r="F9" s="39" t="str">
        <f>IF(B9&lt;&gt;"",VLOOKUP(B9,Liste_engagés!$B$7:$F$200,5,FALSE)," ")</f>
        <v>VH</v>
      </c>
      <c r="G9" s="98">
        <f>IF(B9&lt;&gt;"",VLOOKUP(B9,'Scratch Combiné Indiv Route'!$B$12:$H$54,6,FALSE),"")</f>
        <v>9.8989444444444449E-2</v>
      </c>
      <c r="H9" s="105"/>
      <c r="I9" s="101">
        <f>IF(B9&lt;&gt;"",VLOOKUP(B9,'Scratch route'!$B$7:$H$200,6,FALSE)," ")</f>
        <v>8.3239756944444451E-2</v>
      </c>
      <c r="J9" s="105">
        <f>IF(B9&lt;&gt;"",VLOOKUP(B9,'Scratch CLM'!$B$7:$H$200,6,FALSE)," ")</f>
        <v>1.5749687500000002E-2</v>
      </c>
    </row>
    <row r="10" spans="1:10" x14ac:dyDescent="0.2">
      <c r="A10" s="60">
        <v>2</v>
      </c>
      <c r="B10" s="39">
        <v>8</v>
      </c>
      <c r="C10" s="37" t="str">
        <f>IF(B10&lt;&gt;"",VLOOKUP(B10,Liste_engagés!$B$7:$F$200,2,FALSE)," ")</f>
        <v>FONTANA Paul</v>
      </c>
      <c r="D10" s="54" t="str">
        <f>IF(B10&lt;&gt;"",VLOOKUP(B10,Liste_engagés!$B$7:$F$200,3,FALSE)," ")</f>
        <v>BP AURA</v>
      </c>
      <c r="E10" s="39"/>
      <c r="F10" s="39" t="str">
        <f>IF(B10&lt;&gt;"",VLOOKUP(B10,Liste_engagés!$B$7:$F$200,5,FALSE)," ")</f>
        <v>VH</v>
      </c>
      <c r="G10" s="98">
        <f>IF(B10&lt;&gt;"",VLOOKUP(B10,'Scratch Combiné Indiv Route'!$B$12:$H$54,6,FALSE),"")</f>
        <v>9.9886956018518519E-2</v>
      </c>
      <c r="H10" s="105"/>
      <c r="I10" s="101">
        <f>IF(B10&lt;&gt;"",VLOOKUP(B10,'Scratch route'!$B$7:$H$200,6,FALSE)," ")</f>
        <v>8.3684699074074068E-2</v>
      </c>
      <c r="J10" s="105">
        <f>IF(B10&lt;&gt;"",VLOOKUP(B10,'Scratch CLM'!$B$7:$H$200,6,FALSE)," ")</f>
        <v>1.6202256944444444E-2</v>
      </c>
    </row>
    <row r="11" spans="1:10" x14ac:dyDescent="0.2">
      <c r="A11" s="60">
        <v>3</v>
      </c>
      <c r="B11" s="39">
        <v>16</v>
      </c>
      <c r="C11" s="37" t="str">
        <f>IF(B11&lt;&gt;"",VLOOKUP(B11,Liste_engagés!$B$7:$F$200,2,FALSE)," ")</f>
        <v>SOUSA  Bruno</v>
      </c>
      <c r="D11" s="54" t="str">
        <f>IF(B11&lt;&gt;"",VLOOKUP(B11,Liste_engagés!$B$7:$F$200,3,FALSE)," ")</f>
        <v>CE HDF</v>
      </c>
      <c r="E11" s="39"/>
      <c r="F11" s="39" t="str">
        <f>IF(B11&lt;&gt;"",VLOOKUP(B11,Liste_engagés!$B$7:$F$200,5,FALSE)," ")</f>
        <v>VH</v>
      </c>
      <c r="G11" s="98">
        <f>IF(B11&lt;&gt;"",VLOOKUP(B11,'Scratch Combiné Indiv Route'!$B$12:$H$54,6,FALSE),"")</f>
        <v>0.10081494212962963</v>
      </c>
      <c r="H11" s="105"/>
      <c r="I11" s="101">
        <f>IF(B11&lt;&gt;"",VLOOKUP(B11,'Scratch route'!$B$7:$H$200,6,FALSE)," ")</f>
        <v>8.3752719907407402E-2</v>
      </c>
      <c r="J11" s="105">
        <f>IF(B11&lt;&gt;"",VLOOKUP(B11,'Scratch CLM'!$B$7:$H$200,6,FALSE)," ")</f>
        <v>1.7062222222222225E-2</v>
      </c>
    </row>
    <row r="12" spans="1:10" ht="12.75" customHeight="1" x14ac:dyDescent="0.2">
      <c r="A12" s="60">
        <v>4</v>
      </c>
      <c r="B12" s="39">
        <v>30</v>
      </c>
      <c r="C12" s="37" t="str">
        <f>IF(B12&lt;&gt;"",VLOOKUP(B12,Liste_engagés!$B$7:$F$200,2,FALSE)," ")</f>
        <v>GEMELINE  Matthieu</v>
      </c>
      <c r="D12" s="54" t="str">
        <f>IF(B12&lt;&gt;"",VLOOKUP(B12,Liste_engagés!$B$7:$F$200,3,FALSE)," ")</f>
        <v>CE HDF</v>
      </c>
      <c r="E12" s="39"/>
      <c r="F12" s="39" t="str">
        <f>IF(B12&lt;&gt;"",VLOOKUP(B12,Liste_engagés!$B$7:$F$200,5,FALSE)," ")</f>
        <v>VH</v>
      </c>
      <c r="G12" s="98">
        <f>IF(B12&lt;&gt;"",VLOOKUP(B12,'Scratch Combiné Indiv Route'!$B$12:$H$54,6,FALSE),"")</f>
        <v>0.10091284722222221</v>
      </c>
      <c r="H12" s="105"/>
      <c r="I12" s="101">
        <f>IF(B12&lt;&gt;"",VLOOKUP(B12,'Scratch route'!$B$7:$H$200,6,FALSE)," ")</f>
        <v>8.3640127314814808E-2</v>
      </c>
      <c r="J12" s="105">
        <f>IF(B12&lt;&gt;"",VLOOKUP(B12,'Scratch CLM'!$B$7:$H$200,6,FALSE)," ")</f>
        <v>1.7272719907407409E-2</v>
      </c>
    </row>
    <row r="13" spans="1:10" ht="12.75" customHeight="1" x14ac:dyDescent="0.2">
      <c r="A13" s="60">
        <v>5</v>
      </c>
      <c r="B13" s="39">
        <v>1</v>
      </c>
      <c r="C13" s="37" t="str">
        <f>IF(B13&lt;&gt;"",VLOOKUP(B13,Liste_engagés!$B$7:$F$200,2,FALSE)," ")</f>
        <v>CHEVREUIL Mathieu</v>
      </c>
      <c r="D13" s="54" t="str">
        <f>IF(B13&lt;&gt;"",VLOOKUP(B13,Liste_engagés!$B$7:$F$200,3,FALSE)," ")</f>
        <v>CELR</v>
      </c>
      <c r="E13" s="39"/>
      <c r="F13" s="39" t="str">
        <f>IF(B13&lt;&gt;"",VLOOKUP(B13,Liste_engagés!$B$7:$F$200,5,FALSE)," ")</f>
        <v>VH</v>
      </c>
      <c r="G13" s="98">
        <f>IF(B13&lt;&gt;"",VLOOKUP(B13,'Scratch Combiné Indiv Route'!$B$12:$H$54,6,FALSE),"")</f>
        <v>0.10093012731481482</v>
      </c>
      <c r="H13" s="105"/>
      <c r="I13" s="101">
        <f>IF(B13&lt;&gt;"",VLOOKUP(B13,'Scratch route'!$B$7:$H$200,6,FALSE)," ")</f>
        <v>8.5084583333333338E-2</v>
      </c>
      <c r="J13" s="105">
        <f>IF(B13&lt;&gt;"",VLOOKUP(B13,'Scratch CLM'!$B$7:$H$200,6,FALSE)," ")</f>
        <v>1.584554398148148E-2</v>
      </c>
    </row>
    <row r="14" spans="1:10" x14ac:dyDescent="0.2">
      <c r="A14" s="60">
        <v>6</v>
      </c>
      <c r="B14" s="39">
        <v>20</v>
      </c>
      <c r="C14" s="37" t="str">
        <f>IF(B14&lt;&gt;"",VLOOKUP(B14,Liste_engagés!$B$7:$F$200,2,FALSE)," ")</f>
        <v>RIGAUT Arnaud</v>
      </c>
      <c r="D14" s="54" t="str">
        <f>IF(B14&lt;&gt;"",VLOOKUP(B14,Liste_engagés!$B$7:$F$200,3,FALSE)," ")</f>
        <v>CE HDF</v>
      </c>
      <c r="E14" s="39"/>
      <c r="F14" s="39" t="str">
        <f>IF(B14&lt;&gt;"",VLOOKUP(B14,Liste_engagés!$B$7:$F$200,5,FALSE)," ")</f>
        <v>VH</v>
      </c>
      <c r="G14" s="98">
        <f>IF(B14&lt;&gt;"",VLOOKUP(B14,'Scratch Combiné Indiv Route'!$B$12:$H$54,6,FALSE),"")</f>
        <v>0.10418417824074074</v>
      </c>
      <c r="H14" s="105"/>
      <c r="I14" s="101">
        <f>IF(B14&lt;&gt;"",VLOOKUP(B14,'Scratch route'!$B$7:$H$200,6,FALSE)," ")</f>
        <v>8.7267164351851848E-2</v>
      </c>
      <c r="J14" s="105">
        <f>IF(B14&lt;&gt;"",VLOOKUP(B14,'Scratch CLM'!$B$7:$H$200,6,FALSE)," ")</f>
        <v>1.6917013888888888E-2</v>
      </c>
    </row>
    <row r="15" spans="1:10" x14ac:dyDescent="0.2">
      <c r="A15" s="60">
        <v>7</v>
      </c>
      <c r="B15" s="39">
        <v>14</v>
      </c>
      <c r="C15" s="37" t="str">
        <f>IF(B15&lt;&gt;"",VLOOKUP(B15,Liste_engagés!$B$7:$F$200,2,FALSE)," ")</f>
        <v>BAILLEUL Anthony</v>
      </c>
      <c r="D15" s="54" t="str">
        <f>IF(B15&lt;&gt;"",VLOOKUP(B15,Liste_engagés!$B$7:$F$200,3,FALSE)," ")</f>
        <v>CE HDF</v>
      </c>
      <c r="E15" s="39"/>
      <c r="F15" s="39" t="str">
        <f>IF(B15&lt;&gt;"",VLOOKUP(B15,Liste_engagés!$B$7:$F$200,5,FALSE)," ")</f>
        <v>VH</v>
      </c>
      <c r="G15" s="98">
        <f>IF(B15&lt;&gt;"",VLOOKUP(B15,'Scratch Combiné Indiv Route'!$B$12:$H$54,6,FALSE),"")</f>
        <v>0.10937565972222221</v>
      </c>
      <c r="H15" s="105"/>
      <c r="I15" s="101">
        <f>IF(B15&lt;&gt;"",VLOOKUP(B15,'Scratch route'!$B$7:$H$200,6,FALSE)," ")</f>
        <v>9.0604756944444434E-2</v>
      </c>
      <c r="J15" s="105">
        <f>IF(B15&lt;&gt;"",VLOOKUP(B15,'Scratch CLM'!$B$7:$H$200,6,FALSE)," ")</f>
        <v>1.8770902777777779E-2</v>
      </c>
    </row>
    <row r="16" spans="1:10" x14ac:dyDescent="0.2">
      <c r="A16" s="60">
        <v>8</v>
      </c>
      <c r="B16" s="39">
        <v>15</v>
      </c>
      <c r="C16" s="37" t="str">
        <f>IF(B16&lt;&gt;"",VLOOKUP(B16,Liste_engagés!$B$7:$F$200,2,FALSE)," ")</f>
        <v>DERRIER Damien</v>
      </c>
      <c r="D16" s="54" t="str">
        <f>IF(B16&lt;&gt;"",VLOOKUP(B16,Liste_engagés!$B$7:$F$200,3,FALSE)," ")</f>
        <v>BPCE SA</v>
      </c>
      <c r="E16" s="39"/>
      <c r="F16" s="39" t="str">
        <f>IF(B16&lt;&gt;"",VLOOKUP(B16,Liste_engagés!$B$7:$F$200,5,FALSE)," ")</f>
        <v>VH</v>
      </c>
      <c r="G16" s="98">
        <f>IF(B16&lt;&gt;"",VLOOKUP(B16,'Scratch Combiné Indiv Route'!$B$12:$H$54,6,FALSE),"")</f>
        <v>0.10956425925925926</v>
      </c>
      <c r="H16" s="105"/>
      <c r="I16" s="101">
        <f>IF(B16&lt;&gt;"",VLOOKUP(B16,'Scratch route'!$B$7:$H$200,6,FALSE)," ")</f>
        <v>9.2102847222222228E-2</v>
      </c>
      <c r="J16" s="105">
        <f>IF(B16&lt;&gt;"",VLOOKUP(B16,'Scratch CLM'!$B$7:$H$200,6,FALSE)," ")</f>
        <v>1.7461412037037036E-2</v>
      </c>
    </row>
    <row r="17" spans="1:10" ht="13.5" thickBot="1" x14ac:dyDescent="0.25">
      <c r="A17" s="66">
        <v>9</v>
      </c>
      <c r="B17" s="64">
        <v>9</v>
      </c>
      <c r="C17" s="62" t="str">
        <f>IF(B17&lt;&gt;"",VLOOKUP(B17,Liste_engagés!$B$7:$F$200,2,FALSE)," ")</f>
        <v>VOISIN ERIC</v>
      </c>
      <c r="D17" s="63" t="str">
        <f>IF(B17&lt;&gt;"",VLOOKUP(B17,Liste_engagés!$B$7:$F$200,3,FALSE)," ")</f>
        <v>CE IDF</v>
      </c>
      <c r="E17" s="64"/>
      <c r="F17" s="64" t="str">
        <f>IF(B17&lt;&gt;"",VLOOKUP(B17,Liste_engagés!$B$7:$F$200,5,FALSE)," ")</f>
        <v>VH</v>
      </c>
      <c r="G17" s="99">
        <f>IF(B17&lt;&gt;"",VLOOKUP(B17,'Scratch Combiné Indiv Route'!$B$12:$H$54,6,FALSE),"")</f>
        <v>8.7165648148148145E-2</v>
      </c>
      <c r="H17" s="106"/>
      <c r="I17" s="103">
        <f>IF(B17&lt;&gt;"",VLOOKUP(B17,'Scratch route'!$B$7:$H$200,6,FALSE)," ")</f>
        <v>8.7165648148148145E-2</v>
      </c>
      <c r="J17" s="106">
        <f>IF(B17&lt;&gt;"",VLOOKUP(B17,'Scratch CLM'!$B$7:$H$200,6,FALSE)," ")</f>
        <v>0</v>
      </c>
    </row>
    <row r="18" spans="1:10" x14ac:dyDescent="0.2">
      <c r="A18"/>
      <c r="B18"/>
      <c r="C18"/>
      <c r="D18"/>
      <c r="E18"/>
      <c r="F18"/>
    </row>
    <row r="19" spans="1:10" x14ac:dyDescent="0.2">
      <c r="A19"/>
      <c r="B19"/>
      <c r="C19"/>
      <c r="D19"/>
      <c r="E19"/>
      <c r="F19"/>
    </row>
    <row r="20" spans="1:10" x14ac:dyDescent="0.2">
      <c r="A20"/>
      <c r="B20"/>
      <c r="C20"/>
      <c r="D20"/>
      <c r="E20"/>
      <c r="F20"/>
    </row>
    <row r="21" spans="1:10" x14ac:dyDescent="0.2">
      <c r="A21"/>
      <c r="B21"/>
      <c r="C21"/>
      <c r="D21"/>
      <c r="E21"/>
      <c r="F21"/>
    </row>
    <row r="22" spans="1:10" x14ac:dyDescent="0.2">
      <c r="A22"/>
      <c r="B22"/>
      <c r="C22"/>
      <c r="D22"/>
      <c r="E22"/>
      <c r="F22"/>
    </row>
    <row r="23" spans="1:10" x14ac:dyDescent="0.2">
      <c r="A23"/>
      <c r="B23"/>
      <c r="C23"/>
      <c r="D23"/>
      <c r="E23"/>
      <c r="F23"/>
    </row>
    <row r="24" spans="1:10" x14ac:dyDescent="0.2">
      <c r="A24"/>
      <c r="B24"/>
      <c r="C24"/>
      <c r="D24"/>
      <c r="E24"/>
      <c r="F24"/>
    </row>
    <row r="25" spans="1:10" x14ac:dyDescent="0.2">
      <c r="A25"/>
      <c r="B25"/>
      <c r="C25"/>
      <c r="D25"/>
      <c r="E25"/>
      <c r="F25"/>
    </row>
    <row r="26" spans="1:10" x14ac:dyDescent="0.2">
      <c r="A26"/>
      <c r="B26"/>
      <c r="C26"/>
      <c r="D26"/>
      <c r="E26"/>
      <c r="F26"/>
    </row>
    <row r="27" spans="1:10" x14ac:dyDescent="0.2">
      <c r="A27"/>
      <c r="B27"/>
      <c r="C27"/>
      <c r="D27"/>
      <c r="E27"/>
      <c r="F27"/>
    </row>
    <row r="28" spans="1:10" x14ac:dyDescent="0.2">
      <c r="A28"/>
      <c r="B28"/>
      <c r="C28"/>
      <c r="D28"/>
      <c r="E28"/>
      <c r="F28"/>
    </row>
    <row r="29" spans="1:10" x14ac:dyDescent="0.2">
      <c r="A29"/>
      <c r="B29"/>
      <c r="C29"/>
      <c r="D29"/>
      <c r="E29"/>
      <c r="F29"/>
    </row>
    <row r="30" spans="1:10" x14ac:dyDescent="0.2">
      <c r="A30"/>
      <c r="B30"/>
      <c r="C30"/>
      <c r="D30"/>
      <c r="E30"/>
      <c r="F30"/>
    </row>
    <row r="31" spans="1:10" x14ac:dyDescent="0.2">
      <c r="A31"/>
      <c r="B31"/>
      <c r="C31"/>
      <c r="D31"/>
      <c r="E31"/>
      <c r="F31"/>
    </row>
    <row r="32" spans="1:10" x14ac:dyDescent="0.2">
      <c r="A32"/>
      <c r="B32"/>
      <c r="C32"/>
      <c r="D32"/>
      <c r="E32"/>
      <c r="F32"/>
    </row>
    <row r="33" customFormat="1" x14ac:dyDescent="0.2"/>
    <row r="34" customFormat="1" x14ac:dyDescent="0.2"/>
    <row r="35" customFormat="1" x14ac:dyDescent="0.2"/>
    <row r="36" customFormat="1" x14ac:dyDescent="0.2"/>
    <row r="37" customFormat="1" x14ac:dyDescent="0.2"/>
    <row r="38" customFormat="1" x14ac:dyDescent="0.2"/>
    <row r="39" customFormat="1" x14ac:dyDescent="0.2"/>
    <row r="40" customFormat="1" x14ac:dyDescent="0.2"/>
    <row r="41" customFormat="1" x14ac:dyDescent="0.2"/>
    <row r="42" customFormat="1" x14ac:dyDescent="0.2"/>
    <row r="43" customFormat="1" x14ac:dyDescent="0.2"/>
    <row r="44" customFormat="1" x14ac:dyDescent="0.2"/>
    <row r="45" customFormat="1" x14ac:dyDescent="0.2"/>
    <row r="46" customFormat="1" x14ac:dyDescent="0.2"/>
    <row r="47" customFormat="1" x14ac:dyDescent="0.2"/>
    <row r="48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</sheetData>
  <mergeCells count="13">
    <mergeCell ref="B1:J1"/>
    <mergeCell ref="B2:D2"/>
    <mergeCell ref="E2:F2"/>
    <mergeCell ref="G2:J2"/>
    <mergeCell ref="B3:D3"/>
    <mergeCell ref="E3:F3"/>
    <mergeCell ref="A6:J7"/>
    <mergeCell ref="G3:J3"/>
    <mergeCell ref="B4:D4"/>
    <mergeCell ref="E4:F4"/>
    <mergeCell ref="G4:J4"/>
    <mergeCell ref="B5:D5"/>
    <mergeCell ref="G5:J5"/>
  </mergeCells>
  <printOptions horizontalCentered="1"/>
  <pageMargins left="0.39370078740157483" right="0.39370078740157483" top="0.39370078740157483" bottom="0.39370078740157483" header="0.51181102362204722" footer="0.51181102362204722"/>
  <pageSetup paperSize="9" orientation="landscape" r:id="rId1"/>
  <headerFooter alignWithMargins="0">
    <oddFooter>&amp;C_x000D_&amp;1#&amp;"Calibri"&amp;6&amp;K626469 Public</oddFooter>
  </headerFooter>
  <drawing r:id="rId2"/>
  <legacyDrawing r:id="rId3"/>
  <controls>
    <mc:AlternateContent xmlns:mc="http://schemas.openxmlformats.org/markup-compatibility/2006">
      <mc:Choice Requires="x14">
        <control shapeId="253953" r:id="rId4" name="Mise_en_Pages">
          <controlPr defaultSize="0" print="0" autoLine="0" r:id="rId5">
            <anchor>
              <from>
                <xdr:col>10</xdr:col>
                <xdr:colOff>228600</xdr:colOff>
                <xdr:row>1</xdr:row>
                <xdr:rowOff>0</xdr:rowOff>
              </from>
              <to>
                <xdr:col>12</xdr:col>
                <xdr:colOff>504825</xdr:colOff>
                <xdr:row>2</xdr:row>
                <xdr:rowOff>161925</xdr:rowOff>
              </to>
            </anchor>
          </controlPr>
        </control>
      </mc:Choice>
      <mc:Fallback>
        <control shapeId="253953" r:id="rId4" name="Mise_en_Pages"/>
      </mc:Fallback>
    </mc:AlternateContent>
    <mc:AlternateContent xmlns:mc="http://schemas.openxmlformats.org/markup-compatibility/2006">
      <mc:Choice Requires="x14">
        <control shapeId="253954" r:id="rId6" name="impression">
          <controlPr defaultSize="0" print="0" autoLine="0" r:id="rId7">
            <anchor>
              <from>
                <xdr:col>10</xdr:col>
                <xdr:colOff>228600</xdr:colOff>
                <xdr:row>3</xdr:row>
                <xdr:rowOff>161925</xdr:rowOff>
              </from>
              <to>
                <xdr:col>12</xdr:col>
                <xdr:colOff>504825</xdr:colOff>
                <xdr:row>5</xdr:row>
                <xdr:rowOff>123825</xdr:rowOff>
              </to>
            </anchor>
          </controlPr>
        </control>
      </mc:Choice>
      <mc:Fallback>
        <control shapeId="253954" r:id="rId6" name="impression"/>
      </mc:Fallback>
    </mc:AlternateContent>
  </controls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F7B76-A586-4840-BC3E-9E868F7B86E3}">
  <sheetPr codeName="Feuil20">
    <tabColor rgb="FF00B0F0"/>
  </sheetPr>
  <dimension ref="A1:J350"/>
  <sheetViews>
    <sheetView zoomScale="90" zoomScaleNormal="90" zoomScaleSheetLayoutView="100" workbookViewId="0">
      <selection activeCell="K45" sqref="K45"/>
    </sheetView>
  </sheetViews>
  <sheetFormatPr baseColWidth="10" defaultColWidth="11.42578125" defaultRowHeight="12.75" x14ac:dyDescent="0.2"/>
  <cols>
    <col min="1" max="1" width="12.42578125" style="1" bestFit="1" customWidth="1"/>
    <col min="2" max="2" width="7" style="1" bestFit="1" customWidth="1"/>
    <col min="3" max="3" width="21.28515625" style="2" bestFit="1" customWidth="1"/>
    <col min="4" max="4" width="23.5703125" style="1" bestFit="1" customWidth="1"/>
    <col min="5" max="5" width="9" style="2" bestFit="1" customWidth="1"/>
    <col min="6" max="6" width="10.42578125" style="1" bestFit="1" customWidth="1"/>
    <col min="7" max="8" width="11.42578125" bestFit="1" customWidth="1"/>
    <col min="9" max="9" width="11" bestFit="1" customWidth="1"/>
  </cols>
  <sheetData>
    <row r="1" spans="1:10" ht="18.75" customHeight="1" x14ac:dyDescent="0.25">
      <c r="A1" s="78" t="s">
        <v>2</v>
      </c>
      <c r="B1" s="253" t="s">
        <v>94</v>
      </c>
      <c r="C1" s="190"/>
      <c r="D1" s="190"/>
      <c r="E1" s="190"/>
      <c r="F1" s="190"/>
      <c r="G1" s="190"/>
      <c r="H1" s="190"/>
      <c r="I1" s="190"/>
      <c r="J1" s="254"/>
    </row>
    <row r="2" spans="1:10" ht="15.75" customHeight="1" x14ac:dyDescent="0.25">
      <c r="A2" s="76" t="s">
        <v>3</v>
      </c>
      <c r="B2" s="256" t="s">
        <v>98</v>
      </c>
      <c r="C2" s="198"/>
      <c r="D2" s="198"/>
      <c r="E2" s="255" t="s">
        <v>4</v>
      </c>
      <c r="F2" s="255"/>
      <c r="G2" s="194"/>
      <c r="H2" s="194"/>
      <c r="I2" s="194"/>
      <c r="J2" s="227"/>
    </row>
    <row r="3" spans="1:10" ht="15.75" customHeight="1" x14ac:dyDescent="0.25">
      <c r="A3" s="76" t="s">
        <v>0</v>
      </c>
      <c r="B3" s="256"/>
      <c r="C3" s="198"/>
      <c r="D3" s="198"/>
      <c r="E3" s="255" t="s">
        <v>5</v>
      </c>
      <c r="F3" s="255"/>
      <c r="G3" s="197">
        <f>G12</f>
        <v>0.10435332175925927</v>
      </c>
      <c r="H3" s="197"/>
      <c r="I3" s="197"/>
      <c r="J3" s="257"/>
    </row>
    <row r="4" spans="1:10" ht="15.75" customHeight="1" x14ac:dyDescent="0.25">
      <c r="A4" s="76" t="s">
        <v>1</v>
      </c>
      <c r="B4" s="256" t="s">
        <v>106</v>
      </c>
      <c r="C4" s="198"/>
      <c r="D4" s="198"/>
      <c r="E4" s="255" t="s">
        <v>6</v>
      </c>
      <c r="F4" s="255"/>
      <c r="G4" s="199" t="str">
        <f>IF(AND(NOT(G2=""),NOT(G3="")),G2/(HOUR(G3)+(MINUTE(G3)/60)+(SECOND(G3)/3600)),"")</f>
        <v/>
      </c>
      <c r="H4" s="199"/>
      <c r="I4" s="199"/>
      <c r="J4" s="258"/>
    </row>
    <row r="5" spans="1:10" ht="15.75" customHeight="1" x14ac:dyDescent="0.25">
      <c r="A5" s="76" t="s">
        <v>10</v>
      </c>
      <c r="B5" s="259">
        <v>20</v>
      </c>
      <c r="C5" s="194"/>
      <c r="D5" s="194"/>
      <c r="E5" s="54"/>
      <c r="F5" s="91" t="s">
        <v>11</v>
      </c>
      <c r="G5" s="194">
        <f>'Scratch CLM'!B5</f>
        <v>39</v>
      </c>
      <c r="H5" s="194"/>
      <c r="I5" s="194"/>
      <c r="J5" s="227"/>
    </row>
    <row r="6" spans="1:10" ht="12.75" customHeight="1" x14ac:dyDescent="0.2">
      <c r="A6" s="209" t="s">
        <v>136</v>
      </c>
      <c r="B6" s="210"/>
      <c r="C6" s="210"/>
      <c r="D6" s="210"/>
      <c r="E6" s="210"/>
      <c r="F6" s="210"/>
      <c r="G6" s="210"/>
      <c r="H6" s="210"/>
      <c r="I6" s="210"/>
      <c r="J6" s="211"/>
    </row>
    <row r="7" spans="1:10" ht="13.5" customHeight="1" x14ac:dyDescent="0.2">
      <c r="A7" s="209"/>
      <c r="B7" s="210"/>
      <c r="C7" s="210"/>
      <c r="D7" s="210"/>
      <c r="E7" s="210"/>
      <c r="F7" s="210"/>
      <c r="G7" s="210"/>
      <c r="H7" s="210"/>
      <c r="I7" s="210"/>
      <c r="J7" s="211"/>
    </row>
    <row r="8" spans="1:10" ht="15.75" x14ac:dyDescent="0.25">
      <c r="A8" s="14" t="s">
        <v>8</v>
      </c>
      <c r="B8" s="90" t="s">
        <v>9</v>
      </c>
      <c r="C8" s="90" t="s">
        <v>14</v>
      </c>
      <c r="D8" s="90" t="s">
        <v>12</v>
      </c>
      <c r="E8" s="5"/>
      <c r="F8" s="90" t="s">
        <v>7</v>
      </c>
      <c r="G8" s="68" t="s">
        <v>5</v>
      </c>
      <c r="H8" s="69"/>
      <c r="I8" s="14" t="s">
        <v>102</v>
      </c>
      <c r="J8" s="89" t="s">
        <v>103</v>
      </c>
    </row>
    <row r="9" spans="1:10" x14ac:dyDescent="0.2">
      <c r="A9" s="60">
        <v>1</v>
      </c>
      <c r="B9" s="39">
        <v>10</v>
      </c>
      <c r="C9" s="37" t="str">
        <f>IF(B9&lt;&gt;"",VLOOKUP(B9,Liste_engagés!$B$7:$F$200,2,FALSE)," ")</f>
        <v>MEYNADIER Jérome</v>
      </c>
      <c r="D9" s="54" t="str">
        <f>IF(B9&lt;&gt;"",VLOOKUP(B9,Liste_engagés!$B$7:$F$200,3,FALSE)," ")</f>
        <v>BP SUD</v>
      </c>
      <c r="E9" s="39"/>
      <c r="F9" s="39" t="str">
        <f>IF(B9&lt;&gt;"",VLOOKUP(B9,Liste_engagés!$B$7:$F$200,5,FALSE)," ")</f>
        <v>SVH</v>
      </c>
      <c r="G9" s="98">
        <f>IF(B9&lt;&gt;"",VLOOKUP(B9,'Scratch Combiné Indiv Route'!$B$12:$H$54,6,FALSE),"")</f>
        <v>9.9488761574074075E-2</v>
      </c>
      <c r="H9" s="105"/>
      <c r="I9" s="101">
        <f>IF(B9&lt;&gt;"",VLOOKUP(B9,'Scratch route'!$B$7:$H$200,6,FALSE)," ")</f>
        <v>8.3640127314814808E-2</v>
      </c>
      <c r="J9" s="105">
        <f>IF(B9&lt;&gt;"",VLOOKUP(B9,'Scratch CLM'!$B$7:$H$200,6,FALSE)," ")</f>
        <v>1.584863425925926E-2</v>
      </c>
    </row>
    <row r="10" spans="1:10" x14ac:dyDescent="0.2">
      <c r="A10" s="60">
        <v>2</v>
      </c>
      <c r="B10" s="39">
        <v>4</v>
      </c>
      <c r="C10" s="37" t="str">
        <f>IF(B10&lt;&gt;"",VLOOKUP(B10,Liste_engagés!$B$7:$F$200,2,FALSE)," ")</f>
        <v>RIVOLTA ANDREA</v>
      </c>
      <c r="D10" s="54" t="str">
        <f>IF(B10&lt;&gt;"",VLOOKUP(B10,Liste_engagés!$B$7:$F$200,3,FALSE)," ")</f>
        <v>BP MED</v>
      </c>
      <c r="E10" s="39"/>
      <c r="F10" s="39" t="str">
        <f>IF(B10&lt;&gt;"",VLOOKUP(B10,Liste_engagés!$B$7:$F$200,5,FALSE)," ")</f>
        <v>SVH</v>
      </c>
      <c r="G10" s="98">
        <f>IF(B10&lt;&gt;"",VLOOKUP(B10,'Scratch Combiné Indiv Route'!$B$12:$H$54,6,FALSE),"")</f>
        <v>0.10007925925925926</v>
      </c>
      <c r="H10" s="105"/>
      <c r="I10" s="101">
        <f>IF(B10&lt;&gt;"",VLOOKUP(B10,'Scratch route'!$B$7:$H$200,6,FALSE)," ")</f>
        <v>8.3640127314814808E-2</v>
      </c>
      <c r="J10" s="105">
        <f>IF(B10&lt;&gt;"",VLOOKUP(B10,'Scratch CLM'!$B$7:$H$200,6,FALSE)," ")</f>
        <v>1.6439131944444445E-2</v>
      </c>
    </row>
    <row r="11" spans="1:10" x14ac:dyDescent="0.2">
      <c r="A11" s="60">
        <v>3</v>
      </c>
      <c r="B11" s="39">
        <v>2</v>
      </c>
      <c r="C11" s="37" t="str">
        <f>IF(B11&lt;&gt;"",VLOOKUP(B11,Liste_engagés!$B$7:$F$200,2,FALSE)," ")</f>
        <v>CHEVALIER PHILIPPE</v>
      </c>
      <c r="D11" s="54" t="str">
        <f>IF(B11&lt;&gt;"",VLOOKUP(B11,Liste_engagés!$B$7:$F$200,3,FALSE)," ")</f>
        <v>CE PAL</v>
      </c>
      <c r="E11" s="39"/>
      <c r="F11" s="39" t="str">
        <f>IF(B11&lt;&gt;"",VLOOKUP(B11,Liste_engagés!$B$7:$F$200,5,FALSE)," ")</f>
        <v>SVH</v>
      </c>
      <c r="G11" s="98">
        <f>IF(B11&lt;&gt;"",VLOOKUP(B11,'Scratch Combiné Indiv Route'!$B$12:$H$54,6,FALSE),"")</f>
        <v>0.10414623842592594</v>
      </c>
      <c r="H11" s="105"/>
      <c r="I11" s="101">
        <f>IF(B11&lt;&gt;"",VLOOKUP(B11,'Scratch route'!$B$7:$H$200,6,FALSE)," ")</f>
        <v>8.7002673611111123E-2</v>
      </c>
      <c r="J11" s="105">
        <f>IF(B11&lt;&gt;"",VLOOKUP(B11,'Scratch CLM'!$B$7:$H$200,6,FALSE)," ")</f>
        <v>1.7143564814814816E-2</v>
      </c>
    </row>
    <row r="12" spans="1:10" ht="12.75" customHeight="1" x14ac:dyDescent="0.2">
      <c r="A12" s="60">
        <v>4</v>
      </c>
      <c r="B12" s="39">
        <v>11</v>
      </c>
      <c r="C12" s="37" t="str">
        <f>IF(B12&lt;&gt;"",VLOOKUP(B12,Liste_engagés!$B$7:$F$200,2,FALSE)," ")</f>
        <v xml:space="preserve">GAUFFIER Stéphane </v>
      </c>
      <c r="D12" s="54" t="str">
        <f>IF(B12&lt;&gt;"",VLOOKUP(B12,Liste_engagés!$B$7:$F$200,3,FALSE)," ")</f>
        <v>CE  BPL</v>
      </c>
      <c r="E12" s="39"/>
      <c r="F12" s="39" t="str">
        <f>IF(B12&lt;&gt;"",VLOOKUP(B12,Liste_engagés!$B$7:$F$200,5,FALSE)," ")</f>
        <v>SVH</v>
      </c>
      <c r="G12" s="98">
        <f>IF(B12&lt;&gt;"",VLOOKUP(B12,'Scratch Combiné Indiv Route'!$B$12:$H$54,6,FALSE),"")</f>
        <v>0.10435332175925927</v>
      </c>
      <c r="H12" s="105"/>
      <c r="I12" s="101">
        <f>IF(B12&lt;&gt;"",VLOOKUP(B12,'Scratch route'!$B$7:$H$200,6,FALSE)," ")</f>
        <v>8.7044988425925937E-2</v>
      </c>
      <c r="J12" s="105">
        <f>IF(B12&lt;&gt;"",VLOOKUP(B12,'Scratch CLM'!$B$7:$H$200,6,FALSE)," ")</f>
        <v>1.7308333333333332E-2</v>
      </c>
    </row>
    <row r="13" spans="1:10" ht="12.75" customHeight="1" x14ac:dyDescent="0.2">
      <c r="A13" s="60">
        <v>5</v>
      </c>
      <c r="B13" s="39">
        <v>21</v>
      </c>
      <c r="C13" s="37" t="str">
        <f>IF(B13&lt;&gt;"",VLOOKUP(B13,Liste_engagés!$B$7:$F$200,2,FALSE)," ")</f>
        <v>PEASTER Christophe</v>
      </c>
      <c r="D13" s="54" t="str">
        <f>IF(B13&lt;&gt;"",VLOOKUP(B13,Liste_engagés!$B$7:$F$200,3,FALSE)," ")</f>
        <v>CELR</v>
      </c>
      <c r="E13" s="39"/>
      <c r="F13" s="39" t="str">
        <f>IF(B13&lt;&gt;"",VLOOKUP(B13,Liste_engagés!$B$7:$F$200,5,FALSE)," ")</f>
        <v>SVH</v>
      </c>
      <c r="G13" s="98">
        <f>IF(B13&lt;&gt;"",VLOOKUP(B13,'Scratch Combiné Indiv Route'!$B$12:$H$54,6,FALSE),"")</f>
        <v>0.10435952546296297</v>
      </c>
      <c r="H13" s="105"/>
      <c r="I13" s="101">
        <f>IF(B13&lt;&gt;"",VLOOKUP(B13,'Scratch route'!$B$7:$H$200,6,FALSE)," ")</f>
        <v>8.7002673611111123E-2</v>
      </c>
      <c r="J13" s="105">
        <f>IF(B13&lt;&gt;"",VLOOKUP(B13,'Scratch CLM'!$B$7:$H$200,6,FALSE)," ")</f>
        <v>1.7356851851851849E-2</v>
      </c>
    </row>
    <row r="14" spans="1:10" x14ac:dyDescent="0.2">
      <c r="A14" s="60">
        <v>6</v>
      </c>
      <c r="B14" s="39">
        <v>5</v>
      </c>
      <c r="C14" s="37" t="str">
        <f>IF(B14&lt;&gt;"",VLOOKUP(B14,Liste_engagés!$B$7:$F$200,2,FALSE)," ")</f>
        <v>NEGRIER PATRICE</v>
      </c>
      <c r="D14" s="54" t="str">
        <f>IF(B14&lt;&gt;"",VLOOKUP(B14,Liste_engagés!$B$7:$F$200,3,FALSE)," ")</f>
        <v>CE PAL</v>
      </c>
      <c r="E14" s="39"/>
      <c r="F14" s="39" t="str">
        <f>IF(B14&lt;&gt;"",VLOOKUP(B14,Liste_engagés!$B$7:$F$200,5,FALSE)," ")</f>
        <v>SVH</v>
      </c>
      <c r="G14" s="98">
        <f>IF(B14&lt;&gt;"",VLOOKUP(B14,'Scratch Combiné Indiv Route'!$B$12:$H$54,6,FALSE),"")</f>
        <v>0.10581516203703704</v>
      </c>
      <c r="H14" s="105"/>
      <c r="I14" s="101">
        <f>IF(B14&lt;&gt;"",VLOOKUP(B14,'Scratch route'!$B$7:$H$200,6,FALSE)," ")</f>
        <v>8.7044988425925937E-2</v>
      </c>
      <c r="J14" s="105">
        <f>IF(B14&lt;&gt;"",VLOOKUP(B14,'Scratch CLM'!$B$7:$H$200,6,FALSE)," ")</f>
        <v>1.8770173611111111E-2</v>
      </c>
    </row>
    <row r="15" spans="1:10" x14ac:dyDescent="0.2">
      <c r="A15" s="60">
        <v>7</v>
      </c>
      <c r="B15" s="39">
        <v>7</v>
      </c>
      <c r="C15" s="37" t="str">
        <f>IF(B15&lt;&gt;"",VLOOKUP(B15,Liste_engagés!$B$7:$F$200,2,FALSE)," ")</f>
        <v>DOUMERC Bernard</v>
      </c>
      <c r="D15" s="54" t="str">
        <f>IF(B15&lt;&gt;"",VLOOKUP(B15,Liste_engagés!$B$7:$F$200,3,FALSE)," ")</f>
        <v>CELR</v>
      </c>
      <c r="E15" s="39"/>
      <c r="F15" s="39" t="str">
        <f>IF(B15&lt;&gt;"",VLOOKUP(B15,Liste_engagés!$B$7:$F$200,5,FALSE)," ")</f>
        <v>SVH</v>
      </c>
      <c r="G15" s="98">
        <f>IF(B15&lt;&gt;"",VLOOKUP(B15,'Scratch Combiné Indiv Route'!$B$12:$H$54,6,FALSE),"")</f>
        <v>0.10718501157407409</v>
      </c>
      <c r="H15" s="105"/>
      <c r="I15" s="101">
        <f>IF(B15&lt;&gt;"",VLOOKUP(B15,'Scratch route'!$B$7:$H$200,6,FALSE)," ")</f>
        <v>8.8536284722222233E-2</v>
      </c>
      <c r="J15" s="105">
        <f>IF(B15&lt;&gt;"",VLOOKUP(B15,'Scratch CLM'!$B$7:$H$200,6,FALSE)," ")</f>
        <v>1.8648726851851854E-2</v>
      </c>
    </row>
    <row r="16" spans="1:10" x14ac:dyDescent="0.2">
      <c r="A16" s="60">
        <v>8</v>
      </c>
      <c r="B16" s="39">
        <v>19</v>
      </c>
      <c r="C16" s="37" t="str">
        <f>IF(B16&lt;&gt;"",VLOOKUP(B16,Liste_engagés!$B$7:$F$200,2,FALSE)," ")</f>
        <v>DURINI  ERIC</v>
      </c>
      <c r="D16" s="54" t="str">
        <f>IF(B16&lt;&gt;"",VLOOKUP(B16,Liste_engagés!$B$7:$F$200,3,FALSE)," ")</f>
        <v>BP MED</v>
      </c>
      <c r="E16" s="39"/>
      <c r="F16" s="39" t="str">
        <f>IF(B16&lt;&gt;"",VLOOKUP(B16,Liste_engagés!$B$7:$F$200,5,FALSE)," ")</f>
        <v>SVH</v>
      </c>
      <c r="G16" s="98">
        <f>IF(B16&lt;&gt;"",VLOOKUP(B16,'Scratch Combiné Indiv Route'!$B$12:$H$54,6,FALSE),"")</f>
        <v>0.108281875</v>
      </c>
      <c r="H16" s="105"/>
      <c r="I16" s="101">
        <f>IF(B16&lt;&gt;"",VLOOKUP(B16,'Scratch route'!$B$7:$H$200,6,FALSE)," ")</f>
        <v>9.058259259259259E-2</v>
      </c>
      <c r="J16" s="105">
        <f>IF(B16&lt;&gt;"",VLOOKUP(B16,'Scratch CLM'!$B$7:$H$200,6,FALSE)," ")</f>
        <v>1.7699282407407407E-2</v>
      </c>
    </row>
    <row r="17" spans="1:10" x14ac:dyDescent="0.2">
      <c r="A17" s="60">
        <v>9</v>
      </c>
      <c r="B17" s="39">
        <v>12</v>
      </c>
      <c r="C17" s="37" t="str">
        <f>IF(B17&lt;&gt;"",VLOOKUP(B17,Liste_engagés!$B$7:$F$200,2,FALSE)," ")</f>
        <v>VIVIER PHILIPPE</v>
      </c>
      <c r="D17" s="54" t="str">
        <f>IF(B17&lt;&gt;"",VLOOKUP(B17,Liste_engagés!$B$7:$F$200,3,FALSE)," ")</f>
        <v>CE PAL</v>
      </c>
      <c r="E17" s="39"/>
      <c r="F17" s="39" t="str">
        <f>IF(B17&lt;&gt;"",VLOOKUP(B17,Liste_engagés!$B$7:$F$200,5,FALSE)," ")</f>
        <v>SVH</v>
      </c>
      <c r="G17" s="98">
        <f>IF(B17&lt;&gt;"",VLOOKUP(B17,'Scratch Combiné Indiv Route'!$B$12:$H$54,6,FALSE),"")</f>
        <v>0.11302105324074074</v>
      </c>
      <c r="H17" s="105"/>
      <c r="I17" s="101">
        <f>IF(B17&lt;&gt;"",VLOOKUP(B17,'Scratch route'!$B$7:$H$200,6,FALSE)," ")</f>
        <v>9.3524710648148157E-2</v>
      </c>
      <c r="J17" s="105">
        <f>IF(B17&lt;&gt;"",VLOOKUP(B17,'Scratch CLM'!$B$7:$H$200,6,FALSE)," ")</f>
        <v>1.9496342592592593E-2</v>
      </c>
    </row>
    <row r="18" spans="1:10" x14ac:dyDescent="0.2">
      <c r="A18" s="60">
        <v>10</v>
      </c>
      <c r="B18" s="39">
        <v>29</v>
      </c>
      <c r="C18" s="37" t="str">
        <f>IF(B18&lt;&gt;"",VLOOKUP(B18,Liste_engagés!$B$7:$F$200,2,FALSE)," ")</f>
        <v>GAULME pierre olivier</v>
      </c>
      <c r="D18" s="54" t="str">
        <f>IF(B18&lt;&gt;"",VLOOKUP(B18,Liste_engagés!$B$7:$F$200,3,FALSE)," ")</f>
        <v>BP MED</v>
      </c>
      <c r="E18" s="39"/>
      <c r="F18" s="39" t="str">
        <f>IF(B18&lt;&gt;"",VLOOKUP(B18,Liste_engagés!$B$7:$F$200,5,FALSE)," ")</f>
        <v>SVH</v>
      </c>
      <c r="G18" s="98">
        <f>IF(B18&lt;&gt;"",VLOOKUP(B18,'Scratch Combiné Indiv Route'!$B$12:$H$54,6,FALSE),"")</f>
        <v>0.1201732986111111</v>
      </c>
      <c r="H18" s="105"/>
      <c r="I18" s="101">
        <f>IF(B18&lt;&gt;"",VLOOKUP(B18,'Scratch route'!$B$7:$H$200,6,FALSE)," ")</f>
        <v>9.9426562499999996E-2</v>
      </c>
      <c r="J18" s="105">
        <f>IF(B18&lt;&gt;"",VLOOKUP(B18,'Scratch CLM'!$B$7:$H$200,6,FALSE)," ")</f>
        <v>2.0746736111111112E-2</v>
      </c>
    </row>
    <row r="19" spans="1:10" x14ac:dyDescent="0.2">
      <c r="A19" s="60">
        <v>11</v>
      </c>
      <c r="B19" s="39">
        <v>31</v>
      </c>
      <c r="C19" s="37" t="str">
        <f>IF(B19&lt;&gt;"",VLOOKUP(B19,Liste_engagés!$B$7:$F$200,2,FALSE)," ")</f>
        <v>GHEBBANO DANIEL</v>
      </c>
      <c r="D19" s="54" t="str">
        <f>IF(B19&lt;&gt;"",VLOOKUP(B19,Liste_engagés!$B$7:$F$200,3,FALSE)," ")</f>
        <v>CE PAC</v>
      </c>
      <c r="E19" s="39"/>
      <c r="F19" s="39" t="str">
        <f>IF(B19&lt;&gt;"",VLOOKUP(B19,Liste_engagés!$B$7:$F$200,5,FALSE)," ")</f>
        <v>SVH</v>
      </c>
      <c r="G19" s="98">
        <f>IF(B19&lt;&gt;"",VLOOKUP(B19,'Scratch Combiné Indiv Route'!$B$12:$H$54,6,FALSE),"")</f>
        <v>0.12362768518518519</v>
      </c>
      <c r="H19" s="105"/>
      <c r="I19" s="101">
        <f>IF(B19&lt;&gt;"",VLOOKUP(B19,'Scratch route'!$B$7:$H$200,6,FALSE)," ")</f>
        <v>0.10213471064814815</v>
      </c>
      <c r="J19" s="105">
        <f>IF(B19&lt;&gt;"",VLOOKUP(B19,'Scratch CLM'!$B$7:$H$200,6,FALSE)," ")</f>
        <v>2.1492974537037038E-2</v>
      </c>
    </row>
    <row r="20" spans="1:10" x14ac:dyDescent="0.2">
      <c r="A20" s="60">
        <v>12</v>
      </c>
      <c r="B20" s="39">
        <v>28</v>
      </c>
      <c r="C20" s="37" t="str">
        <f>IF(B20&lt;&gt;"",VLOOKUP(B20,Liste_engagés!$B$7:$F$200,2,FALSE)," ")</f>
        <v>BRIZAIS Yann</v>
      </c>
      <c r="D20" s="54" t="str">
        <f>IF(B20&lt;&gt;"",VLOOKUP(B20,Liste_engagés!$B$7:$F$200,3,FALSE)," ")</f>
        <v>BPCE IT</v>
      </c>
      <c r="E20" s="39"/>
      <c r="F20" s="39" t="str">
        <f>IF(B20&lt;&gt;"",VLOOKUP(B20,Liste_engagés!$B$7:$F$200,5,FALSE)," ")</f>
        <v>SVH</v>
      </c>
      <c r="G20" s="98">
        <f>IF(B20&lt;&gt;"",VLOOKUP(B20,'Scratch Combiné Indiv Route'!$B$12:$H$54,6,FALSE),"")</f>
        <v>0.12451775462962965</v>
      </c>
      <c r="H20" s="105"/>
      <c r="I20" s="101">
        <f>IF(B20&lt;&gt;"",VLOOKUP(B20,'Scratch route'!$B$7:$H$200,6,FALSE)," ")</f>
        <v>0.10469153935185187</v>
      </c>
      <c r="J20" s="105">
        <f>IF(B20&lt;&gt;"",VLOOKUP(B20,'Scratch CLM'!$B$7:$H$200,6,FALSE)," ")</f>
        <v>1.9826215277777778E-2</v>
      </c>
    </row>
    <row r="21" spans="1:10" x14ac:dyDescent="0.2">
      <c r="A21" s="60">
        <v>13</v>
      </c>
      <c r="B21" s="39">
        <v>13</v>
      </c>
      <c r="C21" s="37" t="str">
        <f>IF(B21&lt;&gt;"",VLOOKUP(B21,Liste_engagés!$B$7:$F$200,2,FALSE)," ")</f>
        <v>ROUSSEL Marc</v>
      </c>
      <c r="D21" s="54" t="str">
        <f>IF(B21&lt;&gt;"",VLOOKUP(B21,Liste_engagés!$B$7:$F$200,3,FALSE)," ")</f>
        <v>BP AURA</v>
      </c>
      <c r="E21" s="39"/>
      <c r="F21" s="39" t="str">
        <f>IF(B21&lt;&gt;"",VLOOKUP(B21,Liste_engagés!$B$7:$F$200,5,FALSE)," ")</f>
        <v>SVH</v>
      </c>
      <c r="G21" s="98">
        <f>IF(B21&lt;&gt;"",VLOOKUP(B21,'Scratch Combiné Indiv Route'!$B$12:$H$54,6,FALSE),"")</f>
        <v>0.12738513888888889</v>
      </c>
      <c r="H21" s="105"/>
      <c r="I21" s="101">
        <f>IF(B21&lt;&gt;"",VLOOKUP(B21,'Scratch route'!$B$7:$H$200,6,FALSE)," ")</f>
        <v>0.10616371527777778</v>
      </c>
      <c r="J21" s="105">
        <f>IF(B21&lt;&gt;"",VLOOKUP(B21,'Scratch CLM'!$B$7:$H$200,6,FALSE)," ")</f>
        <v>2.1221423611111109E-2</v>
      </c>
    </row>
    <row r="22" spans="1:10" x14ac:dyDescent="0.2">
      <c r="A22" s="60">
        <v>14</v>
      </c>
      <c r="B22" s="39">
        <v>27</v>
      </c>
      <c r="C22" s="37" t="str">
        <f>IF(B22&lt;&gt;"",VLOOKUP(B22,Liste_engagés!$B$7:$F$200,2,FALSE)," ")</f>
        <v>TEGLIA CHRISTOPHE</v>
      </c>
      <c r="D22" s="54" t="str">
        <f>IF(B22&lt;&gt;"",VLOOKUP(B22,Liste_engagés!$B$7:$F$200,3,FALSE)," ")</f>
        <v>CE PAC</v>
      </c>
      <c r="E22" s="39"/>
      <c r="F22" s="39" t="str">
        <f>IF(B22&lt;&gt;"",VLOOKUP(B22,Liste_engagés!$B$7:$F$200,5,FALSE)," ")</f>
        <v>SVH</v>
      </c>
      <c r="G22" s="98">
        <f>IF(B22&lt;&gt;"",VLOOKUP(B22,'Scratch Combiné Indiv Route'!$B$12:$H$54,6,FALSE),"")</f>
        <v>0.13717071759259258</v>
      </c>
      <c r="H22" s="105"/>
      <c r="I22" s="101">
        <f>IF(B22&lt;&gt;"",VLOOKUP(B22,'Scratch route'!$B$7:$H$200,6,FALSE)," ")</f>
        <v>0.11375810185185185</v>
      </c>
      <c r="J22" s="105">
        <f>IF(B22&lt;&gt;"",VLOOKUP(B22,'Scratch CLM'!$B$7:$H$200,6,FALSE)," ")</f>
        <v>2.3412615740740741E-2</v>
      </c>
    </row>
    <row r="23" spans="1:10" x14ac:dyDescent="0.2">
      <c r="A23" s="60">
        <v>15</v>
      </c>
      <c r="B23" s="39">
        <v>24</v>
      </c>
      <c r="C23" s="37" t="str">
        <f>IF(B23&lt;&gt;"",VLOOKUP(B23,Liste_engagés!$B$7:$F$200,2,FALSE)," ")</f>
        <v>OLIVIER  Cedric</v>
      </c>
      <c r="D23" s="54" t="str">
        <f>IF(B23&lt;&gt;"",VLOOKUP(B23,Liste_engagés!$B$7:$F$200,3,FALSE)," ")</f>
        <v>CE HDF</v>
      </c>
      <c r="E23" s="39"/>
      <c r="F23" s="39" t="str">
        <f>IF(B23&lt;&gt;"",VLOOKUP(B23,Liste_engagés!$B$7:$F$200,5,FALSE)," ")</f>
        <v>SVH</v>
      </c>
      <c r="G23" s="98">
        <f>IF(B23&lt;&gt;"",VLOOKUP(B23,'Scratch Combiné Indiv Route'!$B$12:$H$54,6,FALSE),"")</f>
        <v>0.14080252314814815</v>
      </c>
      <c r="H23" s="105"/>
      <c r="I23" s="101">
        <f>IF(B23&lt;&gt;"",VLOOKUP(B23,'Scratch route'!$B$7:$H$200,6,FALSE)," ")</f>
        <v>0.11672287037037037</v>
      </c>
      <c r="J23" s="105">
        <f>IF(B23&lt;&gt;"",VLOOKUP(B23,'Scratch CLM'!$B$7:$H$200,6,FALSE)," ")</f>
        <v>2.407965277777778E-2</v>
      </c>
    </row>
    <row r="24" spans="1:10" x14ac:dyDescent="0.2">
      <c r="A24" s="60">
        <v>16</v>
      </c>
      <c r="B24" s="39">
        <v>32</v>
      </c>
      <c r="C24" s="37" t="str">
        <f>IF(B24&lt;&gt;"",VLOOKUP(B24,Liste_engagés!$B$7:$F$200,2,FALSE)," ")</f>
        <v>CARLONE Guiseppe</v>
      </c>
      <c r="D24" s="54" t="str">
        <f>IF(B24&lt;&gt;"",VLOOKUP(B24,Liste_engagés!$B$7:$F$200,3,FALSE)," ")</f>
        <v>CE HDF</v>
      </c>
      <c r="E24" s="39"/>
      <c r="F24" s="39" t="str">
        <f>IF(B24&lt;&gt;"",VLOOKUP(B24,Liste_engagés!$B$7:$F$200,5,FALSE)," ")</f>
        <v>SVH</v>
      </c>
      <c r="G24" s="98">
        <f>IF(B24&lt;&gt;"",VLOOKUP(B24,'Scratch Combiné Indiv Route'!$B$12:$H$54,6,FALSE),"")</f>
        <v>0.14339221064814814</v>
      </c>
      <c r="H24" s="105"/>
      <c r="I24" s="101">
        <f>IF(B24&lt;&gt;"",VLOOKUP(B24,'Scratch route'!$B$7:$H$200,6,FALSE)," ")</f>
        <v>0.12534722222222222</v>
      </c>
      <c r="J24" s="105">
        <f>IF(B24&lt;&gt;"",VLOOKUP(B24,'Scratch CLM'!$B$7:$H$200,6,FALSE)," ")</f>
        <v>1.8044988425925924E-2</v>
      </c>
    </row>
    <row r="25" spans="1:10" x14ac:dyDescent="0.2">
      <c r="A25" s="60">
        <v>17</v>
      </c>
      <c r="B25" s="39">
        <v>34</v>
      </c>
      <c r="C25" s="37" t="str">
        <f>IF(B25&lt;&gt;"",VLOOKUP(B25,Liste_engagés!$B$7:$F$200,2,FALSE)," ")</f>
        <v>TARTIE Jean-Paul</v>
      </c>
      <c r="D25" s="54" t="str">
        <f>IF(B25&lt;&gt;"",VLOOKUP(B25,Liste_engagés!$B$7:$F$200,3,FALSE)," ")</f>
        <v>CELR</v>
      </c>
      <c r="E25" s="39"/>
      <c r="F25" s="39" t="str">
        <f>IF(B25&lt;&gt;"",VLOOKUP(B25,Liste_engagés!$B$7:$F$200,5,FALSE)," ")</f>
        <v>SVH</v>
      </c>
      <c r="G25" s="98">
        <f>IF(B25&lt;&gt;"",VLOOKUP(B25,'Scratch Combiné Indiv Route'!$B$12:$H$54,6,FALSE),"")</f>
        <v>0.15130953703703703</v>
      </c>
      <c r="H25" s="105"/>
      <c r="I25" s="101">
        <f>IF(B25&lt;&gt;"",VLOOKUP(B25,'Scratch route'!$B$7:$H$200,6,FALSE)," ")</f>
        <v>0.12811342592592592</v>
      </c>
      <c r="J25" s="105">
        <f>IF(B25&lt;&gt;"",VLOOKUP(B25,'Scratch CLM'!$B$7:$H$200,6,FALSE)," ")</f>
        <v>2.3196111111111112E-2</v>
      </c>
    </row>
    <row r="26" spans="1:10" x14ac:dyDescent="0.2">
      <c r="A26" s="60">
        <v>18</v>
      </c>
      <c r="B26" s="39">
        <v>17</v>
      </c>
      <c r="C26" s="37" t="str">
        <f>IF(B26&lt;&gt;"",VLOOKUP(B26,Liste_engagés!$B$7:$F$200,2,FALSE)," ")</f>
        <v>TOSELLO ALAIN</v>
      </c>
      <c r="D26" s="54" t="str">
        <f>IF(B26&lt;&gt;"",VLOOKUP(B26,Liste_engagés!$B$7:$F$200,3,FALSE)," ")</f>
        <v>BP MED</v>
      </c>
      <c r="E26" s="39"/>
      <c r="F26" s="39" t="str">
        <f>IF(B26&lt;&gt;"",VLOOKUP(B26,Liste_engagés!$B$7:$F$200,5,FALSE)," ")</f>
        <v>SVH</v>
      </c>
      <c r="G26" s="98">
        <f>IF(B26&lt;&gt;"",VLOOKUP(B26,'Scratch Combiné Indiv Route'!$B$12:$H$54,6,FALSE),"")</f>
        <v>0.17471973379629629</v>
      </c>
      <c r="H26" s="105"/>
      <c r="I26" s="101">
        <f>IF(B26&lt;&gt;"",VLOOKUP(B26,'Scratch route'!$B$7:$H$200,6,FALSE)," ")</f>
        <v>0.15625</v>
      </c>
      <c r="J26" s="105">
        <f>IF(B26&lt;&gt;"",VLOOKUP(B26,'Scratch CLM'!$B$7:$H$200,6,FALSE)," ")</f>
        <v>1.8469733796296298E-2</v>
      </c>
    </row>
    <row r="27" spans="1:10" x14ac:dyDescent="0.2">
      <c r="A27" s="60"/>
      <c r="B27" s="39">
        <v>33</v>
      </c>
      <c r="C27" s="37" t="str">
        <f>IF(B27&lt;&gt;"",VLOOKUP(B27,Liste_engagés!$B$7:$F$200,2,FALSE)," ")</f>
        <v>DOUET JACQUES</v>
      </c>
      <c r="D27" s="54" t="str">
        <f>IF(B27&lt;&gt;"",VLOOKUP(B27,Liste_engagés!$B$7:$F$200,3,FALSE)," ")</f>
        <v>CE PAC</v>
      </c>
      <c r="E27" s="39"/>
      <c r="F27" s="39" t="str">
        <f>IF(B27&lt;&gt;"",VLOOKUP(B27,Liste_engagés!$B$7:$F$200,5,FALSE)," ")</f>
        <v>SVH</v>
      </c>
      <c r="G27" s="98">
        <f>IF(B27&lt;&gt;"",VLOOKUP(B27,'Scratch Combiné Indiv Route'!$B$12:$H$54,6,FALSE),"")</f>
        <v>0</v>
      </c>
      <c r="H27" s="105"/>
      <c r="I27" s="101">
        <f>IF(B27&lt;&gt;"",VLOOKUP(B27,'Scratch route'!$B$7:$H$200,6,FALSE)," ")</f>
        <v>0</v>
      </c>
      <c r="J27" s="105">
        <f>IF(B27&lt;&gt;"",VLOOKUP(B27,'Scratch CLM'!$B$7:$H$200,6,FALSE)," ")</f>
        <v>0</v>
      </c>
    </row>
    <row r="28" spans="1:10" ht="13.5" thickBot="1" x14ac:dyDescent="0.25">
      <c r="A28" s="66"/>
      <c r="B28" s="64">
        <v>23</v>
      </c>
      <c r="C28" s="62" t="str">
        <f>IF(B28&lt;&gt;"",VLOOKUP(B28,Liste_engagés!$B$7:$F$200,2,FALSE)," ")</f>
        <v>WIRTH Lionel</v>
      </c>
      <c r="D28" s="63" t="str">
        <f>IF(B28&lt;&gt;"",VLOOKUP(B28,Liste_engagés!$B$7:$F$200,3,FALSE)," ")</f>
        <v>BP AURA</v>
      </c>
      <c r="E28" s="64"/>
      <c r="F28" s="64" t="str">
        <f>IF(B28&lt;&gt;"",VLOOKUP(B28,Liste_engagés!$B$7:$F$200,5,FALSE)," ")</f>
        <v>SVH</v>
      </c>
      <c r="G28" s="99">
        <f>IF(B28&lt;&gt;"",VLOOKUP(B28,'Scratch Combiné Indiv Route'!$B$12:$H$54,6,FALSE),"")</f>
        <v>0.1001508912037037</v>
      </c>
      <c r="H28" s="106"/>
      <c r="I28" s="103">
        <f>IF(B28&lt;&gt;"",VLOOKUP(B28,'Scratch route'!$B$7:$H$200,6,FALSE)," ")</f>
        <v>0.1001508912037037</v>
      </c>
      <c r="J28" s="106">
        <f>IF(B28&lt;&gt;"",VLOOKUP(B28,'Scratch CLM'!$B$7:$H$200,6,FALSE)," ")</f>
        <v>0</v>
      </c>
    </row>
    <row r="29" spans="1:10" x14ac:dyDescent="0.2">
      <c r="A29"/>
      <c r="B29"/>
      <c r="C29"/>
      <c r="D29"/>
      <c r="E29"/>
      <c r="F29"/>
    </row>
    <row r="30" spans="1:10" x14ac:dyDescent="0.2">
      <c r="A30"/>
      <c r="B30"/>
      <c r="C30"/>
      <c r="D30"/>
      <c r="E30"/>
      <c r="F30"/>
    </row>
    <row r="31" spans="1:10" x14ac:dyDescent="0.2">
      <c r="A31"/>
      <c r="B31"/>
      <c r="C31"/>
      <c r="D31"/>
      <c r="E31"/>
      <c r="F31"/>
    </row>
    <row r="32" spans="1:10" x14ac:dyDescent="0.2">
      <c r="A32"/>
      <c r="B32"/>
      <c r="C32"/>
      <c r="D32"/>
      <c r="E32"/>
      <c r="F32"/>
    </row>
    <row r="33" customFormat="1" x14ac:dyDescent="0.2"/>
    <row r="34" customFormat="1" x14ac:dyDescent="0.2"/>
    <row r="35" customFormat="1" x14ac:dyDescent="0.2"/>
    <row r="36" customFormat="1" x14ac:dyDescent="0.2"/>
    <row r="37" customFormat="1" x14ac:dyDescent="0.2"/>
    <row r="38" customFormat="1" x14ac:dyDescent="0.2"/>
    <row r="39" customFormat="1" x14ac:dyDescent="0.2"/>
    <row r="40" customFormat="1" x14ac:dyDescent="0.2"/>
    <row r="41" customFormat="1" x14ac:dyDescent="0.2"/>
    <row r="42" customFormat="1" x14ac:dyDescent="0.2"/>
    <row r="43" customFormat="1" x14ac:dyDescent="0.2"/>
    <row r="44" customFormat="1" x14ac:dyDescent="0.2"/>
    <row r="45" customFormat="1" x14ac:dyDescent="0.2"/>
    <row r="46" customFormat="1" x14ac:dyDescent="0.2"/>
    <row r="47" customFormat="1" x14ac:dyDescent="0.2"/>
    <row r="48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</sheetData>
  <mergeCells count="13">
    <mergeCell ref="B1:J1"/>
    <mergeCell ref="B2:D2"/>
    <mergeCell ref="E2:F2"/>
    <mergeCell ref="G2:J2"/>
    <mergeCell ref="B3:D3"/>
    <mergeCell ref="E3:F3"/>
    <mergeCell ref="A6:J7"/>
    <mergeCell ref="G3:J3"/>
    <mergeCell ref="B4:D4"/>
    <mergeCell ref="E4:F4"/>
    <mergeCell ref="G4:J4"/>
    <mergeCell ref="B5:D5"/>
    <mergeCell ref="G5:J5"/>
  </mergeCells>
  <printOptions horizontalCentered="1"/>
  <pageMargins left="0.39370078740157483" right="0.39370078740157483" top="0.39370078740157483" bottom="0.39370078740157483" header="0.51181102362204722" footer="0.51181102362204722"/>
  <pageSetup paperSize="9" orientation="landscape" r:id="rId1"/>
  <headerFooter alignWithMargins="0">
    <oddFooter>&amp;C_x000D_&amp;1#&amp;"Calibri"&amp;6&amp;K626469 Public</oddFooter>
  </headerFooter>
  <drawing r:id="rId2"/>
  <legacyDrawing r:id="rId3"/>
  <controls>
    <mc:AlternateContent xmlns:mc="http://schemas.openxmlformats.org/markup-compatibility/2006">
      <mc:Choice Requires="x14">
        <control shapeId="254977" r:id="rId4" name="Mise_en_Pages">
          <controlPr defaultSize="0" print="0" autoLine="0" r:id="rId5">
            <anchor>
              <from>
                <xdr:col>11</xdr:col>
                <xdr:colOff>219075</xdr:colOff>
                <xdr:row>1</xdr:row>
                <xdr:rowOff>0</xdr:rowOff>
              </from>
              <to>
                <xdr:col>13</xdr:col>
                <xdr:colOff>495300</xdr:colOff>
                <xdr:row>2</xdr:row>
                <xdr:rowOff>161925</xdr:rowOff>
              </to>
            </anchor>
          </controlPr>
        </control>
      </mc:Choice>
      <mc:Fallback>
        <control shapeId="254977" r:id="rId4" name="Mise_en_Pages"/>
      </mc:Fallback>
    </mc:AlternateContent>
    <mc:AlternateContent xmlns:mc="http://schemas.openxmlformats.org/markup-compatibility/2006">
      <mc:Choice Requires="x14">
        <control shapeId="254978" r:id="rId6" name="impression">
          <controlPr defaultSize="0" print="0" autoLine="0" r:id="rId7">
            <anchor>
              <from>
                <xdr:col>11</xdr:col>
                <xdr:colOff>219075</xdr:colOff>
                <xdr:row>3</xdr:row>
                <xdr:rowOff>161925</xdr:rowOff>
              </from>
              <to>
                <xdr:col>13</xdr:col>
                <xdr:colOff>495300</xdr:colOff>
                <xdr:row>5</xdr:row>
                <xdr:rowOff>123825</xdr:rowOff>
              </to>
            </anchor>
          </controlPr>
        </control>
      </mc:Choice>
      <mc:Fallback>
        <control shapeId="254978" r:id="rId6" name="impression"/>
      </mc:Fallback>
    </mc:AlternateContent>
  </controls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E0E8D3-C901-49E9-84A1-D15DD8C8A98C}">
  <sheetPr codeName="Feuil15">
    <tabColor rgb="FF7030A0"/>
  </sheetPr>
  <dimension ref="A1:J350"/>
  <sheetViews>
    <sheetView zoomScale="90" zoomScaleNormal="90" zoomScaleSheetLayoutView="100" workbookViewId="0">
      <selection activeCell="C17" sqref="C17"/>
    </sheetView>
  </sheetViews>
  <sheetFormatPr baseColWidth="10" defaultColWidth="11.42578125" defaultRowHeight="12.75" x14ac:dyDescent="0.2"/>
  <cols>
    <col min="1" max="1" width="12.42578125" style="1" bestFit="1" customWidth="1"/>
    <col min="2" max="2" width="16.42578125" style="1" bestFit="1" customWidth="1"/>
    <col min="3" max="3" width="11.85546875" style="1" bestFit="1" customWidth="1"/>
    <col min="4" max="4" width="11" style="1" customWidth="1"/>
    <col min="5" max="5" width="26.7109375" style="2" bestFit="1" customWidth="1"/>
    <col min="6" max="6" width="16.140625" style="1" customWidth="1"/>
    <col min="7" max="7" width="13.140625" style="1" customWidth="1"/>
    <col min="8" max="8" width="7.5703125" customWidth="1"/>
    <col min="9" max="9" width="11" bestFit="1" customWidth="1"/>
  </cols>
  <sheetData>
    <row r="1" spans="1:10" ht="18.75" customHeight="1" x14ac:dyDescent="0.25">
      <c r="A1" s="78" t="s">
        <v>2</v>
      </c>
      <c r="B1" s="253" t="s">
        <v>94</v>
      </c>
      <c r="C1" s="190"/>
      <c r="D1" s="190"/>
      <c r="E1" s="190"/>
      <c r="F1" s="190"/>
      <c r="G1" s="190"/>
      <c r="H1" s="190"/>
      <c r="I1" s="190"/>
      <c r="J1" s="254"/>
    </row>
    <row r="2" spans="1:10" ht="15.75" customHeight="1" x14ac:dyDescent="0.25">
      <c r="A2" s="76" t="s">
        <v>3</v>
      </c>
      <c r="B2" s="256" t="s">
        <v>98</v>
      </c>
      <c r="C2" s="198"/>
      <c r="D2" s="198"/>
      <c r="E2" s="255" t="s">
        <v>4</v>
      </c>
      <c r="F2" s="255"/>
      <c r="G2" s="194"/>
      <c r="H2" s="194"/>
      <c r="I2" s="194"/>
      <c r="J2" s="227"/>
    </row>
    <row r="3" spans="1:10" ht="15.75" customHeight="1" x14ac:dyDescent="0.25">
      <c r="A3" s="76" t="s">
        <v>0</v>
      </c>
      <c r="B3" s="256"/>
      <c r="C3" s="198"/>
      <c r="D3" s="198"/>
      <c r="E3" s="255" t="s">
        <v>5</v>
      </c>
      <c r="F3" s="255"/>
      <c r="G3" s="197">
        <f>G12</f>
        <v>9.1877708333333336E-2</v>
      </c>
      <c r="H3" s="197"/>
      <c r="I3" s="197"/>
      <c r="J3" s="257"/>
    </row>
    <row r="4" spans="1:10" ht="15.75" customHeight="1" x14ac:dyDescent="0.25">
      <c r="A4" s="76" t="s">
        <v>1</v>
      </c>
      <c r="B4" s="256" t="s">
        <v>101</v>
      </c>
      <c r="C4" s="198"/>
      <c r="D4" s="198"/>
      <c r="E4" s="255" t="s">
        <v>6</v>
      </c>
      <c r="F4" s="255"/>
      <c r="G4" s="199" t="str">
        <f>IF(AND(NOT(G2=""),NOT(G3="")),G2/(HOUR(G3)+(MINUTE(G3)/60)+(SECOND(G3)/3600)),"")</f>
        <v/>
      </c>
      <c r="H4" s="199"/>
      <c r="I4" s="199"/>
      <c r="J4" s="258"/>
    </row>
    <row r="5" spans="1:10" ht="15.75" customHeight="1" x14ac:dyDescent="0.25">
      <c r="A5" s="76" t="s">
        <v>10</v>
      </c>
      <c r="B5" s="259">
        <v>4</v>
      </c>
      <c r="C5" s="194"/>
      <c r="D5" s="194"/>
      <c r="E5" s="54"/>
      <c r="F5" s="90" t="s">
        <v>11</v>
      </c>
      <c r="G5" s="194">
        <f>'Scratch CLM'!B5</f>
        <v>39</v>
      </c>
      <c r="H5" s="194"/>
      <c r="I5" s="194"/>
      <c r="J5" s="227"/>
    </row>
    <row r="6" spans="1:10" ht="12.75" customHeight="1" x14ac:dyDescent="0.2">
      <c r="A6" s="274" t="s">
        <v>161</v>
      </c>
      <c r="B6" s="275"/>
      <c r="C6" s="275"/>
      <c r="D6" s="275"/>
      <c r="E6" s="275"/>
      <c r="F6" s="275"/>
      <c r="G6" s="275"/>
      <c r="H6" s="275"/>
      <c r="I6" s="275"/>
      <c r="J6" s="276"/>
    </row>
    <row r="7" spans="1:10" ht="13.5" customHeight="1" x14ac:dyDescent="0.2">
      <c r="A7" s="274"/>
      <c r="B7" s="275"/>
      <c r="C7" s="275"/>
      <c r="D7" s="275"/>
      <c r="E7" s="275"/>
      <c r="F7" s="275"/>
      <c r="G7" s="275"/>
      <c r="H7" s="275"/>
      <c r="I7" s="275"/>
      <c r="J7" s="276"/>
    </row>
    <row r="8" spans="1:10" ht="15.75" x14ac:dyDescent="0.25">
      <c r="A8" s="14" t="s">
        <v>8</v>
      </c>
      <c r="B8" s="90" t="s">
        <v>83</v>
      </c>
      <c r="C8" s="90" t="s">
        <v>13</v>
      </c>
      <c r="D8" s="90" t="s">
        <v>84</v>
      </c>
      <c r="E8" s="90" t="s">
        <v>104</v>
      </c>
      <c r="F8" s="90" t="s">
        <v>7</v>
      </c>
      <c r="G8" s="90" t="s">
        <v>5</v>
      </c>
      <c r="H8" s="89"/>
      <c r="I8" s="14" t="s">
        <v>102</v>
      </c>
      <c r="J8" s="89" t="s">
        <v>103</v>
      </c>
    </row>
    <row r="9" spans="1:10" x14ac:dyDescent="0.2">
      <c r="A9" s="113">
        <v>1</v>
      </c>
      <c r="B9" s="314">
        <v>7.3297534722222224E-2</v>
      </c>
      <c r="C9" s="171">
        <v>38</v>
      </c>
      <c r="D9" s="151" t="s">
        <v>68</v>
      </c>
      <c r="E9" s="151" t="s">
        <v>113</v>
      </c>
      <c r="F9" s="171" t="s">
        <v>82</v>
      </c>
      <c r="G9" s="314">
        <v>7.3297534722222224E-2</v>
      </c>
      <c r="H9" s="109"/>
      <c r="I9" s="101">
        <f>IF(C9&lt;&gt;"",VLOOKUP(C9,'Scratch route'!$B$7:$H$200,6,FALSE)," ")</f>
        <v>5.2743773148148147E-2</v>
      </c>
      <c r="J9" s="105">
        <f>IF(C9&lt;&gt;"",VLOOKUP(C9,'Scratch CLM'!$B$7:$H$200,6,FALSE)," ")</f>
        <v>2.0553761574074073E-2</v>
      </c>
    </row>
    <row r="10" spans="1:10" x14ac:dyDescent="0.2">
      <c r="A10" s="113">
        <v>2</v>
      </c>
      <c r="B10" s="314">
        <v>7.4711099537037029E-2</v>
      </c>
      <c r="C10" s="171">
        <v>37</v>
      </c>
      <c r="D10" s="151" t="s">
        <v>78</v>
      </c>
      <c r="E10" s="151" t="s">
        <v>63</v>
      </c>
      <c r="F10" s="171" t="s">
        <v>82</v>
      </c>
      <c r="G10" s="314">
        <v>7.4711099537037029E-2</v>
      </c>
      <c r="H10" s="109"/>
      <c r="I10" s="101">
        <f>IF(C10&lt;&gt;"",VLOOKUP(C10,'Scratch route'!$B$7:$H$200,6,FALSE)," ")</f>
        <v>5.2950520833333327E-2</v>
      </c>
      <c r="J10" s="105">
        <f>IF(C10&lt;&gt;"",VLOOKUP(C10,'Scratch CLM'!$B$7:$H$200,6,FALSE)," ")</f>
        <v>2.1760578703703706E-2</v>
      </c>
    </row>
    <row r="11" spans="1:10" x14ac:dyDescent="0.2">
      <c r="A11" s="113">
        <v>3</v>
      </c>
      <c r="B11" s="314">
        <v>7.5809189814814812E-2</v>
      </c>
      <c r="C11" s="171">
        <v>35</v>
      </c>
      <c r="D11" s="151" t="s">
        <v>77</v>
      </c>
      <c r="E11" s="151" t="s">
        <v>61</v>
      </c>
      <c r="F11" s="171" t="s">
        <v>82</v>
      </c>
      <c r="G11" s="314">
        <v>7.5809189814814812E-2</v>
      </c>
      <c r="H11" s="109"/>
      <c r="I11" s="101">
        <f>IF(C11&lt;&gt;"",VLOOKUP(C11,'Scratch route'!$B$7:$H$200,6,FALSE)," ")</f>
        <v>5.3014282407407409E-2</v>
      </c>
      <c r="J11" s="105">
        <f>IF(C11&lt;&gt;"",VLOOKUP(C11,'Scratch CLM'!$B$7:$H$200,6,FALSE)," ")</f>
        <v>2.2794907407407406E-2</v>
      </c>
    </row>
    <row r="12" spans="1:10" ht="12.75" customHeight="1" thickBot="1" x14ac:dyDescent="0.25">
      <c r="A12" s="114">
        <v>4</v>
      </c>
      <c r="B12" s="315">
        <v>9.1877708333333336E-2</v>
      </c>
      <c r="C12" s="313">
        <v>39</v>
      </c>
      <c r="D12" s="152" t="s">
        <v>74</v>
      </c>
      <c r="E12" s="152" t="s">
        <v>64</v>
      </c>
      <c r="F12" s="313" t="s">
        <v>82</v>
      </c>
      <c r="G12" s="315">
        <v>9.1877708333333336E-2</v>
      </c>
      <c r="H12" s="110"/>
      <c r="I12" s="103">
        <f>IF(C12&lt;&gt;"",VLOOKUP(C12,'Scratch route'!$B$7:$H$200,6,FALSE)," ")</f>
        <v>6.3782476851851858E-2</v>
      </c>
      <c r="J12" s="106">
        <f>IF(C12&lt;&gt;"",VLOOKUP(C12,'Scratch CLM'!$B$7:$H$200,6,FALSE)," ")</f>
        <v>2.8095231481481478E-2</v>
      </c>
    </row>
    <row r="13" spans="1:10" ht="12.75" customHeight="1" x14ac:dyDescent="0.2">
      <c r="A13"/>
      <c r="D13"/>
      <c r="E13"/>
    </row>
    <row r="14" spans="1:10" x14ac:dyDescent="0.2">
      <c r="A14"/>
      <c r="D14"/>
      <c r="E14"/>
    </row>
    <row r="15" spans="1:10" x14ac:dyDescent="0.2">
      <c r="A15"/>
      <c r="D15"/>
      <c r="E15"/>
    </row>
    <row r="16" spans="1:10" x14ac:dyDescent="0.2">
      <c r="A16"/>
      <c r="D16"/>
      <c r="E16"/>
    </row>
    <row r="17" spans="2:7" customFormat="1" x14ac:dyDescent="0.2">
      <c r="B17" s="1"/>
      <c r="C17" s="1"/>
      <c r="F17" s="1"/>
      <c r="G17" s="1"/>
    </row>
    <row r="18" spans="2:7" customFormat="1" x14ac:dyDescent="0.2">
      <c r="B18" s="1"/>
      <c r="C18" s="1"/>
      <c r="F18" s="1"/>
      <c r="G18" s="1"/>
    </row>
    <row r="19" spans="2:7" customFormat="1" x14ac:dyDescent="0.2">
      <c r="B19" s="1"/>
      <c r="C19" s="1"/>
      <c r="F19" s="1"/>
      <c r="G19" s="1"/>
    </row>
    <row r="20" spans="2:7" customFormat="1" x14ac:dyDescent="0.2">
      <c r="B20" s="1"/>
      <c r="C20" s="1"/>
      <c r="F20" s="1"/>
      <c r="G20" s="1"/>
    </row>
    <row r="21" spans="2:7" customFormat="1" x14ac:dyDescent="0.2">
      <c r="B21" s="1"/>
      <c r="C21" s="1"/>
      <c r="F21" s="1"/>
      <c r="G21" s="1"/>
    </row>
    <row r="22" spans="2:7" customFormat="1" x14ac:dyDescent="0.2">
      <c r="B22" s="1"/>
      <c r="C22" s="1"/>
      <c r="F22" s="1"/>
      <c r="G22" s="1"/>
    </row>
    <row r="23" spans="2:7" customFormat="1" x14ac:dyDescent="0.2">
      <c r="B23" s="1"/>
      <c r="C23" s="1"/>
      <c r="F23" s="1"/>
      <c r="G23" s="1"/>
    </row>
    <row r="24" spans="2:7" customFormat="1" x14ac:dyDescent="0.2">
      <c r="B24" s="1"/>
      <c r="C24" s="1"/>
      <c r="F24" s="1"/>
      <c r="G24" s="1"/>
    </row>
    <row r="25" spans="2:7" customFormat="1" x14ac:dyDescent="0.2">
      <c r="B25" s="1"/>
      <c r="C25" s="1"/>
      <c r="F25" s="1"/>
      <c r="G25" s="1"/>
    </row>
    <row r="26" spans="2:7" customFormat="1" x14ac:dyDescent="0.2">
      <c r="B26" s="1"/>
      <c r="C26" s="1"/>
      <c r="F26" s="1"/>
      <c r="G26" s="1"/>
    </row>
    <row r="27" spans="2:7" customFormat="1" x14ac:dyDescent="0.2">
      <c r="B27" s="1"/>
      <c r="C27" s="1"/>
      <c r="F27" s="1"/>
      <c r="G27" s="1"/>
    </row>
    <row r="28" spans="2:7" customFormat="1" x14ac:dyDescent="0.2">
      <c r="B28" s="1"/>
      <c r="C28" s="1"/>
      <c r="F28" s="1"/>
      <c r="G28" s="1"/>
    </row>
    <row r="29" spans="2:7" customFormat="1" x14ac:dyDescent="0.2">
      <c r="B29" s="1"/>
      <c r="C29" s="1"/>
      <c r="F29" s="1"/>
      <c r="G29" s="1"/>
    </row>
    <row r="30" spans="2:7" customFormat="1" x14ac:dyDescent="0.2">
      <c r="B30" s="1"/>
      <c r="C30" s="1"/>
      <c r="F30" s="1"/>
      <c r="G30" s="1"/>
    </row>
    <row r="31" spans="2:7" customFormat="1" x14ac:dyDescent="0.2">
      <c r="B31" s="1"/>
      <c r="C31" s="1"/>
      <c r="F31" s="1"/>
      <c r="G31" s="1"/>
    </row>
    <row r="32" spans="2:7" customFormat="1" x14ac:dyDescent="0.2">
      <c r="B32" s="1"/>
      <c r="C32" s="1"/>
      <c r="F32" s="1"/>
      <c r="G32" s="1"/>
    </row>
    <row r="33" spans="2:7" customFormat="1" x14ac:dyDescent="0.2">
      <c r="B33" s="1"/>
      <c r="C33" s="1"/>
      <c r="F33" s="1"/>
      <c r="G33" s="1"/>
    </row>
    <row r="34" spans="2:7" customFormat="1" x14ac:dyDescent="0.2">
      <c r="B34" s="1"/>
      <c r="C34" s="1"/>
      <c r="F34" s="1"/>
      <c r="G34" s="1"/>
    </row>
    <row r="35" spans="2:7" customFormat="1" x14ac:dyDescent="0.2">
      <c r="B35" s="1"/>
      <c r="C35" s="1"/>
      <c r="F35" s="1"/>
      <c r="G35" s="1"/>
    </row>
    <row r="36" spans="2:7" customFormat="1" x14ac:dyDescent="0.2">
      <c r="B36" s="1"/>
      <c r="C36" s="1"/>
      <c r="F36" s="1"/>
      <c r="G36" s="1"/>
    </row>
    <row r="37" spans="2:7" customFormat="1" x14ac:dyDescent="0.2">
      <c r="B37" s="1"/>
      <c r="C37" s="1"/>
      <c r="F37" s="1"/>
      <c r="G37" s="1"/>
    </row>
    <row r="38" spans="2:7" customFormat="1" x14ac:dyDescent="0.2">
      <c r="B38" s="1"/>
      <c r="C38" s="1"/>
      <c r="F38" s="1"/>
      <c r="G38" s="1"/>
    </row>
    <row r="39" spans="2:7" customFormat="1" x14ac:dyDescent="0.2">
      <c r="B39" s="1"/>
      <c r="C39" s="1"/>
      <c r="F39" s="1"/>
      <c r="G39" s="1"/>
    </row>
    <row r="40" spans="2:7" customFormat="1" x14ac:dyDescent="0.2">
      <c r="B40" s="1"/>
      <c r="C40" s="1"/>
      <c r="F40" s="1"/>
      <c r="G40" s="1"/>
    </row>
    <row r="41" spans="2:7" customFormat="1" x14ac:dyDescent="0.2">
      <c r="B41" s="1"/>
      <c r="C41" s="1"/>
      <c r="F41" s="1"/>
      <c r="G41" s="1"/>
    </row>
    <row r="42" spans="2:7" customFormat="1" x14ac:dyDescent="0.2">
      <c r="B42" s="1"/>
      <c r="C42" s="1"/>
      <c r="F42" s="1"/>
      <c r="G42" s="1"/>
    </row>
    <row r="43" spans="2:7" customFormat="1" x14ac:dyDescent="0.2">
      <c r="B43" s="1"/>
      <c r="C43" s="1"/>
      <c r="F43" s="1"/>
      <c r="G43" s="1"/>
    </row>
    <row r="44" spans="2:7" customFormat="1" x14ac:dyDescent="0.2">
      <c r="B44" s="1"/>
      <c r="C44" s="1"/>
      <c r="F44" s="1"/>
      <c r="G44" s="1"/>
    </row>
    <row r="45" spans="2:7" customFormat="1" x14ac:dyDescent="0.2">
      <c r="B45" s="1"/>
      <c r="C45" s="1"/>
      <c r="F45" s="1"/>
      <c r="G45" s="1"/>
    </row>
    <row r="46" spans="2:7" customFormat="1" x14ac:dyDescent="0.2">
      <c r="B46" s="1"/>
      <c r="C46" s="1"/>
      <c r="F46" s="1"/>
      <c r="G46" s="1"/>
    </row>
    <row r="47" spans="2:7" customFormat="1" x14ac:dyDescent="0.2">
      <c r="B47" s="1"/>
      <c r="C47" s="1"/>
      <c r="F47" s="1"/>
      <c r="G47" s="1"/>
    </row>
    <row r="48" spans="2:7" customFormat="1" x14ac:dyDescent="0.2">
      <c r="B48" s="1"/>
      <c r="C48" s="1"/>
      <c r="F48" s="1"/>
      <c r="G48" s="1"/>
    </row>
    <row r="49" spans="2:7" customFormat="1" x14ac:dyDescent="0.2">
      <c r="B49" s="1"/>
      <c r="C49" s="1"/>
      <c r="F49" s="1"/>
      <c r="G49" s="1"/>
    </row>
    <row r="50" spans="2:7" customFormat="1" x14ac:dyDescent="0.2">
      <c r="B50" s="1"/>
      <c r="C50" s="1"/>
      <c r="F50" s="1"/>
      <c r="G50" s="1"/>
    </row>
    <row r="51" spans="2:7" customFormat="1" x14ac:dyDescent="0.2">
      <c r="B51" s="1"/>
      <c r="C51" s="1"/>
      <c r="F51" s="1"/>
      <c r="G51" s="1"/>
    </row>
    <row r="52" spans="2:7" customFormat="1" x14ac:dyDescent="0.2">
      <c r="B52" s="1"/>
      <c r="C52" s="1"/>
      <c r="F52" s="1"/>
      <c r="G52" s="1"/>
    </row>
    <row r="53" spans="2:7" customFormat="1" x14ac:dyDescent="0.2">
      <c r="B53" s="1"/>
      <c r="C53" s="1"/>
      <c r="F53" s="1"/>
      <c r="G53" s="1"/>
    </row>
    <row r="54" spans="2:7" customFormat="1" x14ac:dyDescent="0.2">
      <c r="B54" s="1"/>
      <c r="C54" s="1"/>
      <c r="F54" s="1"/>
      <c r="G54" s="1"/>
    </row>
    <row r="55" spans="2:7" customFormat="1" x14ac:dyDescent="0.2">
      <c r="B55" s="1"/>
      <c r="C55" s="1"/>
      <c r="F55" s="1"/>
      <c r="G55" s="1"/>
    </row>
    <row r="56" spans="2:7" customFormat="1" x14ac:dyDescent="0.2">
      <c r="B56" s="1"/>
      <c r="C56" s="1"/>
      <c r="F56" s="1"/>
      <c r="G56" s="1"/>
    </row>
    <row r="57" spans="2:7" customFormat="1" x14ac:dyDescent="0.2">
      <c r="B57" s="1"/>
      <c r="C57" s="1"/>
      <c r="F57" s="1"/>
      <c r="G57" s="1"/>
    </row>
    <row r="58" spans="2:7" customFormat="1" x14ac:dyDescent="0.2">
      <c r="B58" s="1"/>
      <c r="C58" s="1"/>
      <c r="F58" s="1"/>
      <c r="G58" s="1"/>
    </row>
    <row r="59" spans="2:7" customFormat="1" x14ac:dyDescent="0.2">
      <c r="B59" s="1"/>
      <c r="C59" s="1"/>
      <c r="F59" s="1"/>
      <c r="G59" s="1"/>
    </row>
    <row r="60" spans="2:7" customFormat="1" x14ac:dyDescent="0.2">
      <c r="B60" s="1"/>
      <c r="C60" s="1"/>
      <c r="F60" s="1"/>
      <c r="G60" s="1"/>
    </row>
    <row r="61" spans="2:7" customFormat="1" x14ac:dyDescent="0.2">
      <c r="B61" s="1"/>
      <c r="C61" s="1"/>
      <c r="F61" s="1"/>
      <c r="G61" s="1"/>
    </row>
    <row r="62" spans="2:7" customFormat="1" x14ac:dyDescent="0.2">
      <c r="B62" s="1"/>
      <c r="C62" s="1"/>
      <c r="F62" s="1"/>
      <c r="G62" s="1"/>
    </row>
    <row r="63" spans="2:7" customFormat="1" x14ac:dyDescent="0.2">
      <c r="B63" s="1"/>
      <c r="C63" s="1"/>
      <c r="F63" s="1"/>
      <c r="G63" s="1"/>
    </row>
    <row r="64" spans="2:7" customFormat="1" x14ac:dyDescent="0.2">
      <c r="B64" s="1"/>
      <c r="C64" s="1"/>
      <c r="F64" s="1"/>
      <c r="G64" s="1"/>
    </row>
    <row r="65" spans="2:7" customFormat="1" x14ac:dyDescent="0.2">
      <c r="B65" s="1"/>
      <c r="C65" s="1"/>
      <c r="F65" s="1"/>
      <c r="G65" s="1"/>
    </row>
    <row r="66" spans="2:7" customFormat="1" x14ac:dyDescent="0.2">
      <c r="B66" s="1"/>
      <c r="C66" s="1"/>
      <c r="F66" s="1"/>
      <c r="G66" s="1"/>
    </row>
    <row r="67" spans="2:7" customFormat="1" x14ac:dyDescent="0.2">
      <c r="B67" s="1"/>
      <c r="C67" s="1"/>
      <c r="F67" s="1"/>
      <c r="G67" s="1"/>
    </row>
    <row r="68" spans="2:7" customFormat="1" x14ac:dyDescent="0.2">
      <c r="B68" s="1"/>
      <c r="C68" s="1"/>
      <c r="F68" s="1"/>
      <c r="G68" s="1"/>
    </row>
    <row r="69" spans="2:7" customFormat="1" x14ac:dyDescent="0.2">
      <c r="B69" s="1"/>
      <c r="C69" s="1"/>
      <c r="F69" s="1"/>
      <c r="G69" s="1"/>
    </row>
    <row r="70" spans="2:7" customFormat="1" x14ac:dyDescent="0.2">
      <c r="B70" s="1"/>
      <c r="C70" s="1"/>
      <c r="F70" s="1"/>
      <c r="G70" s="1"/>
    </row>
    <row r="71" spans="2:7" customFormat="1" x14ac:dyDescent="0.2">
      <c r="B71" s="1"/>
      <c r="C71" s="1"/>
      <c r="F71" s="1"/>
      <c r="G71" s="1"/>
    </row>
    <row r="72" spans="2:7" customFormat="1" x14ac:dyDescent="0.2">
      <c r="B72" s="1"/>
      <c r="C72" s="1"/>
      <c r="F72" s="1"/>
      <c r="G72" s="1"/>
    </row>
    <row r="73" spans="2:7" customFormat="1" x14ac:dyDescent="0.2">
      <c r="B73" s="1"/>
      <c r="C73" s="1"/>
      <c r="F73" s="1"/>
      <c r="G73" s="1"/>
    </row>
    <row r="74" spans="2:7" customFormat="1" x14ac:dyDescent="0.2">
      <c r="B74" s="1"/>
      <c r="C74" s="1"/>
      <c r="F74" s="1"/>
      <c r="G74" s="1"/>
    </row>
    <row r="75" spans="2:7" customFormat="1" x14ac:dyDescent="0.2">
      <c r="B75" s="1"/>
      <c r="C75" s="1"/>
      <c r="F75" s="1"/>
      <c r="G75" s="1"/>
    </row>
    <row r="76" spans="2:7" customFormat="1" x14ac:dyDescent="0.2">
      <c r="B76" s="1"/>
      <c r="C76" s="1"/>
      <c r="F76" s="1"/>
      <c r="G76" s="1"/>
    </row>
    <row r="77" spans="2:7" customFormat="1" x14ac:dyDescent="0.2">
      <c r="B77" s="1"/>
      <c r="C77" s="1"/>
      <c r="F77" s="1"/>
      <c r="G77" s="1"/>
    </row>
    <row r="78" spans="2:7" customFormat="1" x14ac:dyDescent="0.2">
      <c r="B78" s="1"/>
      <c r="C78" s="1"/>
      <c r="F78" s="1"/>
      <c r="G78" s="1"/>
    </row>
    <row r="79" spans="2:7" customFormat="1" x14ac:dyDescent="0.2">
      <c r="B79" s="1"/>
      <c r="C79" s="1"/>
      <c r="F79" s="1"/>
      <c r="G79" s="1"/>
    </row>
    <row r="80" spans="2:7" customFormat="1" x14ac:dyDescent="0.2">
      <c r="B80" s="1"/>
      <c r="C80" s="1"/>
      <c r="F80" s="1"/>
      <c r="G80" s="1"/>
    </row>
    <row r="81" spans="2:7" customFormat="1" x14ac:dyDescent="0.2">
      <c r="B81" s="1"/>
      <c r="C81" s="1"/>
      <c r="F81" s="1"/>
      <c r="G81" s="1"/>
    </row>
    <row r="82" spans="2:7" customFormat="1" x14ac:dyDescent="0.2">
      <c r="B82" s="1"/>
      <c r="C82" s="1"/>
      <c r="F82" s="1"/>
      <c r="G82" s="1"/>
    </row>
    <row r="83" spans="2:7" customFormat="1" x14ac:dyDescent="0.2">
      <c r="B83" s="1"/>
      <c r="C83" s="1"/>
      <c r="F83" s="1"/>
      <c r="G83" s="1"/>
    </row>
    <row r="84" spans="2:7" customFormat="1" x14ac:dyDescent="0.2">
      <c r="B84" s="1"/>
      <c r="C84" s="1"/>
      <c r="F84" s="1"/>
      <c r="G84" s="1"/>
    </row>
    <row r="85" spans="2:7" customFormat="1" x14ac:dyDescent="0.2">
      <c r="B85" s="1"/>
      <c r="C85" s="1"/>
      <c r="F85" s="1"/>
      <c r="G85" s="1"/>
    </row>
    <row r="86" spans="2:7" customFormat="1" x14ac:dyDescent="0.2">
      <c r="B86" s="1"/>
      <c r="C86" s="1"/>
      <c r="F86" s="1"/>
      <c r="G86" s="1"/>
    </row>
    <row r="87" spans="2:7" customFormat="1" x14ac:dyDescent="0.2">
      <c r="B87" s="1"/>
      <c r="C87" s="1"/>
      <c r="F87" s="1"/>
      <c r="G87" s="1"/>
    </row>
    <row r="88" spans="2:7" customFormat="1" x14ac:dyDescent="0.2">
      <c r="B88" s="1"/>
      <c r="C88" s="1"/>
      <c r="F88" s="1"/>
      <c r="G88" s="1"/>
    </row>
    <row r="89" spans="2:7" customFormat="1" x14ac:dyDescent="0.2">
      <c r="B89" s="1"/>
      <c r="C89" s="1"/>
      <c r="F89" s="1"/>
      <c r="G89" s="1"/>
    </row>
    <row r="90" spans="2:7" customFormat="1" x14ac:dyDescent="0.2">
      <c r="B90" s="1"/>
      <c r="C90" s="1"/>
      <c r="F90" s="1"/>
      <c r="G90" s="1"/>
    </row>
    <row r="91" spans="2:7" customFormat="1" x14ac:dyDescent="0.2">
      <c r="B91" s="1"/>
      <c r="C91" s="1"/>
      <c r="F91" s="1"/>
      <c r="G91" s="1"/>
    </row>
    <row r="92" spans="2:7" customFormat="1" x14ac:dyDescent="0.2">
      <c r="B92" s="1"/>
      <c r="C92" s="1"/>
      <c r="F92" s="1"/>
      <c r="G92" s="1"/>
    </row>
    <row r="93" spans="2:7" customFormat="1" x14ac:dyDescent="0.2">
      <c r="B93" s="1"/>
      <c r="C93" s="1"/>
      <c r="F93" s="1"/>
      <c r="G93" s="1"/>
    </row>
    <row r="94" spans="2:7" customFormat="1" x14ac:dyDescent="0.2">
      <c r="B94" s="1"/>
      <c r="C94" s="1"/>
      <c r="F94" s="1"/>
      <c r="G94" s="1"/>
    </row>
    <row r="95" spans="2:7" customFormat="1" x14ac:dyDescent="0.2">
      <c r="B95" s="1"/>
      <c r="C95" s="1"/>
      <c r="F95" s="1"/>
      <c r="G95" s="1"/>
    </row>
    <row r="96" spans="2:7" customFormat="1" x14ac:dyDescent="0.2">
      <c r="B96" s="1"/>
      <c r="C96" s="1"/>
      <c r="F96" s="1"/>
      <c r="G96" s="1"/>
    </row>
    <row r="97" spans="2:7" customFormat="1" x14ac:dyDescent="0.2">
      <c r="B97" s="1"/>
      <c r="C97" s="1"/>
      <c r="F97" s="1"/>
      <c r="G97" s="1"/>
    </row>
    <row r="98" spans="2:7" customFormat="1" x14ac:dyDescent="0.2">
      <c r="B98" s="1"/>
      <c r="C98" s="1"/>
      <c r="F98" s="1"/>
      <c r="G98" s="1"/>
    </row>
    <row r="99" spans="2:7" customFormat="1" x14ac:dyDescent="0.2">
      <c r="B99" s="1"/>
      <c r="C99" s="1"/>
      <c r="F99" s="1"/>
      <c r="G99" s="1"/>
    </row>
    <row r="100" spans="2:7" customFormat="1" x14ac:dyDescent="0.2">
      <c r="B100" s="1"/>
      <c r="C100" s="1"/>
      <c r="F100" s="1"/>
      <c r="G100" s="1"/>
    </row>
    <row r="101" spans="2:7" customFormat="1" x14ac:dyDescent="0.2">
      <c r="B101" s="1"/>
      <c r="C101" s="1"/>
      <c r="F101" s="1"/>
      <c r="G101" s="1"/>
    </row>
    <row r="102" spans="2:7" customFormat="1" x14ac:dyDescent="0.2">
      <c r="B102" s="1"/>
      <c r="C102" s="1"/>
      <c r="F102" s="1"/>
      <c r="G102" s="1"/>
    </row>
    <row r="103" spans="2:7" customFormat="1" x14ac:dyDescent="0.2">
      <c r="B103" s="1"/>
      <c r="C103" s="1"/>
      <c r="F103" s="1"/>
      <c r="G103" s="1"/>
    </row>
    <row r="104" spans="2:7" customFormat="1" x14ac:dyDescent="0.2">
      <c r="B104" s="1"/>
      <c r="C104" s="1"/>
      <c r="F104" s="1"/>
      <c r="G104" s="1"/>
    </row>
    <row r="105" spans="2:7" customFormat="1" x14ac:dyDescent="0.2">
      <c r="B105" s="1"/>
      <c r="C105" s="1"/>
      <c r="F105" s="1"/>
      <c r="G105" s="1"/>
    </row>
    <row r="106" spans="2:7" customFormat="1" x14ac:dyDescent="0.2">
      <c r="B106" s="1"/>
      <c r="C106" s="1"/>
      <c r="F106" s="1"/>
      <c r="G106" s="1"/>
    </row>
    <row r="107" spans="2:7" customFormat="1" x14ac:dyDescent="0.2">
      <c r="B107" s="1"/>
      <c r="C107" s="1"/>
      <c r="F107" s="1"/>
      <c r="G107" s="1"/>
    </row>
    <row r="108" spans="2:7" customFormat="1" x14ac:dyDescent="0.2">
      <c r="B108" s="1"/>
      <c r="C108" s="1"/>
      <c r="F108" s="1"/>
      <c r="G108" s="1"/>
    </row>
    <row r="109" spans="2:7" customFormat="1" x14ac:dyDescent="0.2">
      <c r="B109" s="1"/>
      <c r="C109" s="1"/>
      <c r="F109" s="1"/>
      <c r="G109" s="1"/>
    </row>
    <row r="110" spans="2:7" customFormat="1" x14ac:dyDescent="0.2">
      <c r="B110" s="1"/>
      <c r="C110" s="1"/>
      <c r="F110" s="1"/>
      <c r="G110" s="1"/>
    </row>
    <row r="111" spans="2:7" customFormat="1" x14ac:dyDescent="0.2">
      <c r="B111" s="1"/>
      <c r="C111" s="1"/>
      <c r="F111" s="1"/>
      <c r="G111" s="1"/>
    </row>
    <row r="112" spans="2:7" customFormat="1" x14ac:dyDescent="0.2">
      <c r="B112" s="1"/>
      <c r="C112" s="1"/>
      <c r="F112" s="1"/>
      <c r="G112" s="1"/>
    </row>
    <row r="113" spans="2:7" customFormat="1" x14ac:dyDescent="0.2">
      <c r="B113" s="1"/>
      <c r="C113" s="1"/>
      <c r="F113" s="1"/>
      <c r="G113" s="1"/>
    </row>
    <row r="114" spans="2:7" customFormat="1" x14ac:dyDescent="0.2">
      <c r="B114" s="1"/>
      <c r="C114" s="1"/>
      <c r="F114" s="1"/>
      <c r="G114" s="1"/>
    </row>
    <row r="115" spans="2:7" customFormat="1" x14ac:dyDescent="0.2">
      <c r="B115" s="1"/>
      <c r="C115" s="1"/>
      <c r="F115" s="1"/>
      <c r="G115" s="1"/>
    </row>
    <row r="116" spans="2:7" customFormat="1" x14ac:dyDescent="0.2">
      <c r="B116" s="1"/>
      <c r="C116" s="1"/>
      <c r="F116" s="1"/>
      <c r="G116" s="1"/>
    </row>
    <row r="117" spans="2:7" customFormat="1" x14ac:dyDescent="0.2">
      <c r="B117" s="1"/>
      <c r="C117" s="1"/>
      <c r="F117" s="1"/>
      <c r="G117" s="1"/>
    </row>
    <row r="118" spans="2:7" customFormat="1" x14ac:dyDescent="0.2">
      <c r="B118" s="1"/>
      <c r="C118" s="1"/>
      <c r="F118" s="1"/>
      <c r="G118" s="1"/>
    </row>
    <row r="119" spans="2:7" customFormat="1" x14ac:dyDescent="0.2">
      <c r="B119" s="1"/>
      <c r="C119" s="1"/>
      <c r="F119" s="1"/>
      <c r="G119" s="1"/>
    </row>
    <row r="120" spans="2:7" customFormat="1" x14ac:dyDescent="0.2">
      <c r="B120" s="1"/>
      <c r="C120" s="1"/>
      <c r="F120" s="1"/>
      <c r="G120" s="1"/>
    </row>
    <row r="121" spans="2:7" customFormat="1" x14ac:dyDescent="0.2">
      <c r="B121" s="1"/>
      <c r="C121" s="1"/>
      <c r="F121" s="1"/>
      <c r="G121" s="1"/>
    </row>
    <row r="122" spans="2:7" customFormat="1" x14ac:dyDescent="0.2">
      <c r="B122" s="1"/>
      <c r="C122" s="1"/>
      <c r="F122" s="1"/>
      <c r="G122" s="1"/>
    </row>
    <row r="123" spans="2:7" customFormat="1" x14ac:dyDescent="0.2">
      <c r="B123" s="1"/>
      <c r="C123" s="1"/>
      <c r="F123" s="1"/>
      <c r="G123" s="1"/>
    </row>
    <row r="124" spans="2:7" customFormat="1" x14ac:dyDescent="0.2">
      <c r="B124" s="1"/>
      <c r="C124" s="1"/>
      <c r="F124" s="1"/>
      <c r="G124" s="1"/>
    </row>
    <row r="125" spans="2:7" customFormat="1" x14ac:dyDescent="0.2">
      <c r="B125" s="1"/>
      <c r="C125" s="1"/>
      <c r="F125" s="1"/>
      <c r="G125" s="1"/>
    </row>
    <row r="126" spans="2:7" customFormat="1" x14ac:dyDescent="0.2">
      <c r="B126" s="1"/>
      <c r="C126" s="1"/>
      <c r="F126" s="1"/>
      <c r="G126" s="1"/>
    </row>
    <row r="127" spans="2:7" customFormat="1" x14ac:dyDescent="0.2">
      <c r="B127" s="1"/>
      <c r="C127" s="1"/>
      <c r="F127" s="1"/>
      <c r="G127" s="1"/>
    </row>
    <row r="128" spans="2:7" customFormat="1" x14ac:dyDescent="0.2">
      <c r="B128" s="1"/>
      <c r="C128" s="1"/>
      <c r="F128" s="1"/>
      <c r="G128" s="1"/>
    </row>
    <row r="129" spans="2:7" customFormat="1" x14ac:dyDescent="0.2">
      <c r="B129" s="1"/>
      <c r="C129" s="1"/>
      <c r="F129" s="1"/>
      <c r="G129" s="1"/>
    </row>
    <row r="130" spans="2:7" customFormat="1" x14ac:dyDescent="0.2">
      <c r="B130" s="1"/>
      <c r="C130" s="1"/>
      <c r="F130" s="1"/>
      <c r="G130" s="1"/>
    </row>
    <row r="131" spans="2:7" customFormat="1" x14ac:dyDescent="0.2">
      <c r="B131" s="1"/>
      <c r="C131" s="1"/>
      <c r="F131" s="1"/>
      <c r="G131" s="1"/>
    </row>
    <row r="132" spans="2:7" customFormat="1" x14ac:dyDescent="0.2">
      <c r="B132" s="1"/>
      <c r="C132" s="1"/>
      <c r="F132" s="1"/>
      <c r="G132" s="1"/>
    </row>
    <row r="133" spans="2:7" customFormat="1" x14ac:dyDescent="0.2">
      <c r="B133" s="1"/>
      <c r="C133" s="1"/>
      <c r="F133" s="1"/>
      <c r="G133" s="1"/>
    </row>
    <row r="134" spans="2:7" customFormat="1" x14ac:dyDescent="0.2">
      <c r="B134" s="1"/>
      <c r="C134" s="1"/>
      <c r="F134" s="1"/>
      <c r="G134" s="1"/>
    </row>
    <row r="135" spans="2:7" customFormat="1" x14ac:dyDescent="0.2">
      <c r="B135" s="1"/>
      <c r="C135" s="1"/>
      <c r="F135" s="1"/>
      <c r="G135" s="1"/>
    </row>
    <row r="136" spans="2:7" customFormat="1" x14ac:dyDescent="0.2">
      <c r="B136" s="1"/>
      <c r="C136" s="1"/>
      <c r="F136" s="1"/>
      <c r="G136" s="1"/>
    </row>
    <row r="137" spans="2:7" customFormat="1" x14ac:dyDescent="0.2">
      <c r="B137" s="1"/>
      <c r="C137" s="1"/>
      <c r="F137" s="1"/>
      <c r="G137" s="1"/>
    </row>
    <row r="138" spans="2:7" customFormat="1" x14ac:dyDescent="0.2">
      <c r="B138" s="1"/>
      <c r="C138" s="1"/>
      <c r="F138" s="1"/>
      <c r="G138" s="1"/>
    </row>
    <row r="139" spans="2:7" customFormat="1" x14ac:dyDescent="0.2">
      <c r="B139" s="1"/>
      <c r="C139" s="1"/>
      <c r="F139" s="1"/>
      <c r="G139" s="1"/>
    </row>
    <row r="140" spans="2:7" customFormat="1" x14ac:dyDescent="0.2">
      <c r="B140" s="1"/>
      <c r="C140" s="1"/>
      <c r="F140" s="1"/>
      <c r="G140" s="1"/>
    </row>
    <row r="141" spans="2:7" customFormat="1" x14ac:dyDescent="0.2">
      <c r="B141" s="1"/>
      <c r="C141" s="1"/>
      <c r="F141" s="1"/>
      <c r="G141" s="1"/>
    </row>
    <row r="142" spans="2:7" customFormat="1" x14ac:dyDescent="0.2">
      <c r="B142" s="1"/>
      <c r="C142" s="1"/>
      <c r="F142" s="1"/>
      <c r="G142" s="1"/>
    </row>
    <row r="143" spans="2:7" customFormat="1" x14ac:dyDescent="0.2">
      <c r="B143" s="1"/>
      <c r="C143" s="1"/>
      <c r="F143" s="1"/>
      <c r="G143" s="1"/>
    </row>
    <row r="144" spans="2:7" customFormat="1" x14ac:dyDescent="0.2">
      <c r="B144" s="1"/>
      <c r="C144" s="1"/>
      <c r="F144" s="1"/>
      <c r="G144" s="1"/>
    </row>
    <row r="145" spans="2:7" customFormat="1" x14ac:dyDescent="0.2">
      <c r="B145" s="1"/>
      <c r="C145" s="1"/>
      <c r="F145" s="1"/>
      <c r="G145" s="1"/>
    </row>
    <row r="146" spans="2:7" customFormat="1" x14ac:dyDescent="0.2">
      <c r="B146" s="1"/>
      <c r="C146" s="1"/>
      <c r="F146" s="1"/>
      <c r="G146" s="1"/>
    </row>
    <row r="147" spans="2:7" customFormat="1" x14ac:dyDescent="0.2">
      <c r="B147" s="1"/>
      <c r="C147" s="1"/>
      <c r="F147" s="1"/>
      <c r="G147" s="1"/>
    </row>
    <row r="148" spans="2:7" customFormat="1" x14ac:dyDescent="0.2">
      <c r="B148" s="1"/>
      <c r="C148" s="1"/>
      <c r="F148" s="1"/>
      <c r="G148" s="1"/>
    </row>
    <row r="149" spans="2:7" customFormat="1" x14ac:dyDescent="0.2">
      <c r="B149" s="1"/>
      <c r="C149" s="1"/>
      <c r="F149" s="1"/>
      <c r="G149" s="1"/>
    </row>
    <row r="150" spans="2:7" customFormat="1" x14ac:dyDescent="0.2">
      <c r="B150" s="1"/>
      <c r="C150" s="1"/>
      <c r="F150" s="1"/>
      <c r="G150" s="1"/>
    </row>
    <row r="151" spans="2:7" customFormat="1" x14ac:dyDescent="0.2">
      <c r="B151" s="1"/>
      <c r="C151" s="1"/>
      <c r="F151" s="1"/>
      <c r="G151" s="1"/>
    </row>
    <row r="152" spans="2:7" customFormat="1" x14ac:dyDescent="0.2">
      <c r="B152" s="1"/>
      <c r="C152" s="1"/>
      <c r="F152" s="1"/>
      <c r="G152" s="1"/>
    </row>
    <row r="153" spans="2:7" customFormat="1" x14ac:dyDescent="0.2">
      <c r="B153" s="1"/>
      <c r="C153" s="1"/>
      <c r="F153" s="1"/>
      <c r="G153" s="1"/>
    </row>
    <row r="154" spans="2:7" customFormat="1" x14ac:dyDescent="0.2">
      <c r="B154" s="1"/>
      <c r="C154" s="1"/>
      <c r="F154" s="1"/>
      <c r="G154" s="1"/>
    </row>
    <row r="155" spans="2:7" customFormat="1" x14ac:dyDescent="0.2">
      <c r="B155" s="1"/>
      <c r="C155" s="1"/>
      <c r="F155" s="1"/>
      <c r="G155" s="1"/>
    </row>
    <row r="156" spans="2:7" customFormat="1" x14ac:dyDescent="0.2">
      <c r="B156" s="1"/>
      <c r="C156" s="1"/>
      <c r="F156" s="1"/>
      <c r="G156" s="1"/>
    </row>
    <row r="157" spans="2:7" customFormat="1" x14ac:dyDescent="0.2">
      <c r="B157" s="1"/>
      <c r="C157" s="1"/>
      <c r="F157" s="1"/>
      <c r="G157" s="1"/>
    </row>
    <row r="158" spans="2:7" customFormat="1" x14ac:dyDescent="0.2">
      <c r="B158" s="1"/>
      <c r="C158" s="1"/>
      <c r="F158" s="1"/>
      <c r="G158" s="1"/>
    </row>
    <row r="159" spans="2:7" customFormat="1" x14ac:dyDescent="0.2">
      <c r="B159" s="1"/>
      <c r="C159" s="1"/>
      <c r="F159" s="1"/>
      <c r="G159" s="1"/>
    </row>
    <row r="160" spans="2:7" customFormat="1" x14ac:dyDescent="0.2">
      <c r="B160" s="1"/>
      <c r="C160" s="1"/>
      <c r="F160" s="1"/>
      <c r="G160" s="1"/>
    </row>
    <row r="161" spans="2:7" customFormat="1" x14ac:dyDescent="0.2">
      <c r="B161" s="1"/>
      <c r="C161" s="1"/>
      <c r="F161" s="1"/>
      <c r="G161" s="1"/>
    </row>
    <row r="162" spans="2:7" customFormat="1" x14ac:dyDescent="0.2">
      <c r="B162" s="1"/>
      <c r="C162" s="1"/>
      <c r="F162" s="1"/>
      <c r="G162" s="1"/>
    </row>
    <row r="163" spans="2:7" customFormat="1" x14ac:dyDescent="0.2">
      <c r="B163" s="1"/>
      <c r="C163" s="1"/>
      <c r="F163" s="1"/>
      <c r="G163" s="1"/>
    </row>
    <row r="164" spans="2:7" customFormat="1" x14ac:dyDescent="0.2">
      <c r="B164" s="1"/>
      <c r="C164" s="1"/>
      <c r="F164" s="1"/>
      <c r="G164" s="1"/>
    </row>
    <row r="165" spans="2:7" customFormat="1" x14ac:dyDescent="0.2">
      <c r="B165" s="1"/>
      <c r="C165" s="1"/>
      <c r="F165" s="1"/>
      <c r="G165" s="1"/>
    </row>
    <row r="166" spans="2:7" customFormat="1" x14ac:dyDescent="0.2">
      <c r="B166" s="1"/>
      <c r="C166" s="1"/>
      <c r="F166" s="1"/>
      <c r="G166" s="1"/>
    </row>
    <row r="167" spans="2:7" customFormat="1" x14ac:dyDescent="0.2">
      <c r="B167" s="1"/>
      <c r="C167" s="1"/>
      <c r="F167" s="1"/>
      <c r="G167" s="1"/>
    </row>
    <row r="168" spans="2:7" customFormat="1" x14ac:dyDescent="0.2">
      <c r="B168" s="1"/>
      <c r="C168" s="1"/>
      <c r="F168" s="1"/>
      <c r="G168" s="1"/>
    </row>
    <row r="169" spans="2:7" customFormat="1" x14ac:dyDescent="0.2">
      <c r="B169" s="1"/>
      <c r="C169" s="1"/>
      <c r="F169" s="1"/>
      <c r="G169" s="1"/>
    </row>
    <row r="170" spans="2:7" customFormat="1" x14ac:dyDescent="0.2">
      <c r="B170" s="1"/>
      <c r="C170" s="1"/>
      <c r="F170" s="1"/>
      <c r="G170" s="1"/>
    </row>
    <row r="171" spans="2:7" customFormat="1" x14ac:dyDescent="0.2">
      <c r="B171" s="1"/>
      <c r="C171" s="1"/>
      <c r="F171" s="1"/>
      <c r="G171" s="1"/>
    </row>
    <row r="172" spans="2:7" customFormat="1" x14ac:dyDescent="0.2">
      <c r="B172" s="1"/>
      <c r="C172" s="1"/>
      <c r="F172" s="1"/>
      <c r="G172" s="1"/>
    </row>
    <row r="173" spans="2:7" customFormat="1" x14ac:dyDescent="0.2">
      <c r="B173" s="1"/>
      <c r="C173" s="1"/>
      <c r="F173" s="1"/>
      <c r="G173" s="1"/>
    </row>
    <row r="174" spans="2:7" customFormat="1" x14ac:dyDescent="0.2">
      <c r="B174" s="1"/>
      <c r="C174" s="1"/>
      <c r="F174" s="1"/>
      <c r="G174" s="1"/>
    </row>
    <row r="175" spans="2:7" customFormat="1" x14ac:dyDescent="0.2">
      <c r="B175" s="1"/>
      <c r="C175" s="1"/>
      <c r="F175" s="1"/>
      <c r="G175" s="1"/>
    </row>
    <row r="176" spans="2:7" customFormat="1" x14ac:dyDescent="0.2">
      <c r="B176" s="1"/>
      <c r="C176" s="1"/>
      <c r="F176" s="1"/>
      <c r="G176" s="1"/>
    </row>
    <row r="177" spans="2:7" customFormat="1" x14ac:dyDescent="0.2">
      <c r="B177" s="1"/>
      <c r="C177" s="1"/>
      <c r="F177" s="1"/>
      <c r="G177" s="1"/>
    </row>
    <row r="178" spans="2:7" customFormat="1" x14ac:dyDescent="0.2">
      <c r="B178" s="1"/>
      <c r="C178" s="1"/>
      <c r="F178" s="1"/>
      <c r="G178" s="1"/>
    </row>
    <row r="179" spans="2:7" customFormat="1" x14ac:dyDescent="0.2">
      <c r="B179" s="1"/>
      <c r="C179" s="1"/>
      <c r="F179" s="1"/>
      <c r="G179" s="1"/>
    </row>
    <row r="180" spans="2:7" customFormat="1" x14ac:dyDescent="0.2">
      <c r="B180" s="1"/>
      <c r="C180" s="1"/>
      <c r="F180" s="1"/>
      <c r="G180" s="1"/>
    </row>
    <row r="181" spans="2:7" customFormat="1" x14ac:dyDescent="0.2">
      <c r="B181" s="1"/>
      <c r="C181" s="1"/>
      <c r="F181" s="1"/>
      <c r="G181" s="1"/>
    </row>
    <row r="182" spans="2:7" customFormat="1" x14ac:dyDescent="0.2">
      <c r="B182" s="1"/>
      <c r="C182" s="1"/>
      <c r="F182" s="1"/>
      <c r="G182" s="1"/>
    </row>
    <row r="183" spans="2:7" customFormat="1" x14ac:dyDescent="0.2">
      <c r="B183" s="1"/>
      <c r="C183" s="1"/>
      <c r="F183" s="1"/>
      <c r="G183" s="1"/>
    </row>
    <row r="184" spans="2:7" customFormat="1" x14ac:dyDescent="0.2">
      <c r="B184" s="1"/>
      <c r="C184" s="1"/>
      <c r="F184" s="1"/>
      <c r="G184" s="1"/>
    </row>
    <row r="185" spans="2:7" customFormat="1" x14ac:dyDescent="0.2">
      <c r="B185" s="1"/>
      <c r="C185" s="1"/>
      <c r="F185" s="1"/>
      <c r="G185" s="1"/>
    </row>
    <row r="186" spans="2:7" customFormat="1" x14ac:dyDescent="0.2">
      <c r="B186" s="1"/>
      <c r="C186" s="1"/>
      <c r="F186" s="1"/>
      <c r="G186" s="1"/>
    </row>
    <row r="187" spans="2:7" customFormat="1" x14ac:dyDescent="0.2">
      <c r="B187" s="1"/>
      <c r="C187" s="1"/>
      <c r="F187" s="1"/>
      <c r="G187" s="1"/>
    </row>
    <row r="188" spans="2:7" customFormat="1" x14ac:dyDescent="0.2">
      <c r="B188" s="1"/>
      <c r="C188" s="1"/>
      <c r="F188" s="1"/>
      <c r="G188" s="1"/>
    </row>
    <row r="189" spans="2:7" customFormat="1" x14ac:dyDescent="0.2">
      <c r="B189" s="1"/>
      <c r="C189" s="1"/>
      <c r="F189" s="1"/>
      <c r="G189" s="1"/>
    </row>
    <row r="190" spans="2:7" customFormat="1" x14ac:dyDescent="0.2">
      <c r="B190" s="1"/>
      <c r="C190" s="1"/>
      <c r="F190" s="1"/>
      <c r="G190" s="1"/>
    </row>
    <row r="191" spans="2:7" customFormat="1" x14ac:dyDescent="0.2">
      <c r="B191" s="1"/>
      <c r="C191" s="1"/>
      <c r="F191" s="1"/>
      <c r="G191" s="1"/>
    </row>
    <row r="192" spans="2:7" customFormat="1" x14ac:dyDescent="0.2">
      <c r="B192" s="1"/>
      <c r="C192" s="1"/>
      <c r="F192" s="1"/>
      <c r="G192" s="1"/>
    </row>
    <row r="193" spans="2:7" customFormat="1" x14ac:dyDescent="0.2">
      <c r="B193" s="1"/>
      <c r="C193" s="1"/>
      <c r="F193" s="1"/>
      <c r="G193" s="1"/>
    </row>
    <row r="194" spans="2:7" customFormat="1" x14ac:dyDescent="0.2">
      <c r="B194" s="1"/>
      <c r="C194" s="1"/>
      <c r="F194" s="1"/>
      <c r="G194" s="1"/>
    </row>
    <row r="195" spans="2:7" customFormat="1" x14ac:dyDescent="0.2">
      <c r="B195" s="1"/>
      <c r="C195" s="1"/>
      <c r="F195" s="1"/>
      <c r="G195" s="1"/>
    </row>
    <row r="196" spans="2:7" customFormat="1" x14ac:dyDescent="0.2">
      <c r="B196" s="1"/>
      <c r="C196" s="1"/>
      <c r="F196" s="1"/>
      <c r="G196" s="1"/>
    </row>
    <row r="197" spans="2:7" customFormat="1" x14ac:dyDescent="0.2">
      <c r="B197" s="1"/>
      <c r="C197" s="1"/>
      <c r="F197" s="1"/>
      <c r="G197" s="1"/>
    </row>
    <row r="198" spans="2:7" customFormat="1" x14ac:dyDescent="0.2">
      <c r="B198" s="1"/>
      <c r="C198" s="1"/>
      <c r="F198" s="1"/>
      <c r="G198" s="1"/>
    </row>
    <row r="199" spans="2:7" customFormat="1" x14ac:dyDescent="0.2">
      <c r="B199" s="1"/>
      <c r="C199" s="1"/>
      <c r="F199" s="1"/>
      <c r="G199" s="1"/>
    </row>
    <row r="200" spans="2:7" customFormat="1" x14ac:dyDescent="0.2">
      <c r="B200" s="1"/>
      <c r="C200" s="1"/>
      <c r="F200" s="1"/>
      <c r="G200" s="1"/>
    </row>
    <row r="201" spans="2:7" customFormat="1" x14ac:dyDescent="0.2">
      <c r="B201" s="1"/>
      <c r="C201" s="1"/>
      <c r="F201" s="1"/>
      <c r="G201" s="1"/>
    </row>
    <row r="202" spans="2:7" customFormat="1" x14ac:dyDescent="0.2">
      <c r="B202" s="1"/>
      <c r="C202" s="1"/>
      <c r="F202" s="1"/>
      <c r="G202" s="1"/>
    </row>
    <row r="203" spans="2:7" customFormat="1" x14ac:dyDescent="0.2">
      <c r="B203" s="1"/>
      <c r="C203" s="1"/>
      <c r="F203" s="1"/>
      <c r="G203" s="1"/>
    </row>
    <row r="204" spans="2:7" customFormat="1" x14ac:dyDescent="0.2">
      <c r="B204" s="1"/>
      <c r="C204" s="1"/>
      <c r="F204" s="1"/>
      <c r="G204" s="1"/>
    </row>
    <row r="205" spans="2:7" customFormat="1" x14ac:dyDescent="0.2">
      <c r="B205" s="1"/>
      <c r="C205" s="1"/>
      <c r="F205" s="1"/>
      <c r="G205" s="1"/>
    </row>
    <row r="206" spans="2:7" customFormat="1" x14ac:dyDescent="0.2">
      <c r="B206" s="1"/>
      <c r="C206" s="1"/>
      <c r="F206" s="1"/>
      <c r="G206" s="1"/>
    </row>
    <row r="207" spans="2:7" customFormat="1" x14ac:dyDescent="0.2">
      <c r="B207" s="1"/>
      <c r="C207" s="1"/>
      <c r="F207" s="1"/>
      <c r="G207" s="1"/>
    </row>
    <row r="208" spans="2:7" customFormat="1" x14ac:dyDescent="0.2">
      <c r="B208" s="1"/>
      <c r="C208" s="1"/>
      <c r="F208" s="1"/>
      <c r="G208" s="1"/>
    </row>
    <row r="209" spans="2:7" customFormat="1" x14ac:dyDescent="0.2">
      <c r="B209" s="1"/>
      <c r="C209" s="1"/>
      <c r="F209" s="1"/>
      <c r="G209" s="1"/>
    </row>
    <row r="210" spans="2:7" customFormat="1" x14ac:dyDescent="0.2">
      <c r="B210" s="1"/>
      <c r="C210" s="1"/>
      <c r="F210" s="1"/>
      <c r="G210" s="1"/>
    </row>
    <row r="211" spans="2:7" customFormat="1" x14ac:dyDescent="0.2">
      <c r="B211" s="1"/>
      <c r="C211" s="1"/>
      <c r="F211" s="1"/>
      <c r="G211" s="1"/>
    </row>
    <row r="212" spans="2:7" customFormat="1" x14ac:dyDescent="0.2">
      <c r="B212" s="1"/>
      <c r="C212" s="1"/>
      <c r="F212" s="1"/>
      <c r="G212" s="1"/>
    </row>
    <row r="213" spans="2:7" customFormat="1" x14ac:dyDescent="0.2">
      <c r="B213" s="1"/>
      <c r="C213" s="1"/>
      <c r="F213" s="1"/>
      <c r="G213" s="1"/>
    </row>
    <row r="214" spans="2:7" customFormat="1" x14ac:dyDescent="0.2">
      <c r="B214" s="1"/>
      <c r="C214" s="1"/>
      <c r="F214" s="1"/>
      <c r="G214" s="1"/>
    </row>
    <row r="215" spans="2:7" customFormat="1" x14ac:dyDescent="0.2">
      <c r="B215" s="1"/>
      <c r="C215" s="1"/>
      <c r="F215" s="1"/>
      <c r="G215" s="1"/>
    </row>
    <row r="216" spans="2:7" customFormat="1" x14ac:dyDescent="0.2">
      <c r="B216" s="1"/>
      <c r="C216" s="1"/>
      <c r="F216" s="1"/>
      <c r="G216" s="1"/>
    </row>
    <row r="217" spans="2:7" customFormat="1" x14ac:dyDescent="0.2">
      <c r="B217" s="1"/>
      <c r="C217" s="1"/>
      <c r="F217" s="1"/>
      <c r="G217" s="1"/>
    </row>
    <row r="218" spans="2:7" customFormat="1" x14ac:dyDescent="0.2">
      <c r="B218" s="1"/>
      <c r="C218" s="1"/>
      <c r="F218" s="1"/>
      <c r="G218" s="1"/>
    </row>
    <row r="219" spans="2:7" customFormat="1" x14ac:dyDescent="0.2">
      <c r="B219" s="1"/>
      <c r="C219" s="1"/>
      <c r="F219" s="1"/>
      <c r="G219" s="1"/>
    </row>
    <row r="220" spans="2:7" customFormat="1" x14ac:dyDescent="0.2">
      <c r="B220" s="1"/>
      <c r="C220" s="1"/>
      <c r="F220" s="1"/>
      <c r="G220" s="1"/>
    </row>
    <row r="221" spans="2:7" customFormat="1" x14ac:dyDescent="0.2">
      <c r="B221" s="1"/>
      <c r="C221" s="1"/>
      <c r="F221" s="1"/>
      <c r="G221" s="1"/>
    </row>
    <row r="222" spans="2:7" customFormat="1" x14ac:dyDescent="0.2">
      <c r="B222" s="1"/>
      <c r="C222" s="1"/>
      <c r="F222" s="1"/>
      <c r="G222" s="1"/>
    </row>
    <row r="223" spans="2:7" customFormat="1" x14ac:dyDescent="0.2">
      <c r="B223" s="1"/>
      <c r="C223" s="1"/>
      <c r="F223" s="1"/>
      <c r="G223" s="1"/>
    </row>
    <row r="224" spans="2:7" customFormat="1" x14ac:dyDescent="0.2">
      <c r="B224" s="1"/>
      <c r="C224" s="1"/>
      <c r="F224" s="1"/>
      <c r="G224" s="1"/>
    </row>
    <row r="225" spans="2:7" customFormat="1" x14ac:dyDescent="0.2">
      <c r="B225" s="1"/>
      <c r="C225" s="1"/>
      <c r="F225" s="1"/>
      <c r="G225" s="1"/>
    </row>
    <row r="226" spans="2:7" customFormat="1" x14ac:dyDescent="0.2">
      <c r="B226" s="1"/>
      <c r="C226" s="1"/>
      <c r="F226" s="1"/>
      <c r="G226" s="1"/>
    </row>
    <row r="227" spans="2:7" customFormat="1" x14ac:dyDescent="0.2">
      <c r="B227" s="1"/>
      <c r="C227" s="1"/>
      <c r="F227" s="1"/>
      <c r="G227" s="1"/>
    </row>
    <row r="228" spans="2:7" customFormat="1" x14ac:dyDescent="0.2">
      <c r="B228" s="1"/>
      <c r="C228" s="1"/>
      <c r="F228" s="1"/>
      <c r="G228" s="1"/>
    </row>
    <row r="229" spans="2:7" customFormat="1" x14ac:dyDescent="0.2">
      <c r="B229" s="1"/>
      <c r="C229" s="1"/>
      <c r="F229" s="1"/>
      <c r="G229" s="1"/>
    </row>
    <row r="230" spans="2:7" customFormat="1" x14ac:dyDescent="0.2">
      <c r="B230" s="1"/>
      <c r="C230" s="1"/>
      <c r="F230" s="1"/>
      <c r="G230" s="1"/>
    </row>
    <row r="231" spans="2:7" customFormat="1" x14ac:dyDescent="0.2">
      <c r="B231" s="1"/>
      <c r="C231" s="1"/>
      <c r="F231" s="1"/>
      <c r="G231" s="1"/>
    </row>
    <row r="232" spans="2:7" customFormat="1" x14ac:dyDescent="0.2">
      <c r="B232" s="1"/>
      <c r="C232" s="1"/>
      <c r="F232" s="1"/>
      <c r="G232" s="1"/>
    </row>
    <row r="233" spans="2:7" customFormat="1" x14ac:dyDescent="0.2">
      <c r="B233" s="1"/>
      <c r="C233" s="1"/>
      <c r="F233" s="1"/>
      <c r="G233" s="1"/>
    </row>
    <row r="234" spans="2:7" customFormat="1" x14ac:dyDescent="0.2">
      <c r="B234" s="1"/>
      <c r="C234" s="1"/>
      <c r="F234" s="1"/>
      <c r="G234" s="1"/>
    </row>
    <row r="235" spans="2:7" customFormat="1" x14ac:dyDescent="0.2">
      <c r="B235" s="1"/>
      <c r="C235" s="1"/>
      <c r="F235" s="1"/>
      <c r="G235" s="1"/>
    </row>
    <row r="236" spans="2:7" customFormat="1" x14ac:dyDescent="0.2">
      <c r="B236" s="1"/>
      <c r="C236" s="1"/>
      <c r="F236" s="1"/>
      <c r="G236" s="1"/>
    </row>
    <row r="237" spans="2:7" customFormat="1" x14ac:dyDescent="0.2">
      <c r="B237" s="1"/>
      <c r="C237" s="1"/>
      <c r="F237" s="1"/>
      <c r="G237" s="1"/>
    </row>
    <row r="238" spans="2:7" customFormat="1" x14ac:dyDescent="0.2">
      <c r="B238" s="1"/>
      <c r="C238" s="1"/>
      <c r="F238" s="1"/>
      <c r="G238" s="1"/>
    </row>
    <row r="239" spans="2:7" customFormat="1" x14ac:dyDescent="0.2">
      <c r="B239" s="1"/>
      <c r="C239" s="1"/>
      <c r="F239" s="1"/>
      <c r="G239" s="1"/>
    </row>
    <row r="240" spans="2:7" customFormat="1" x14ac:dyDescent="0.2">
      <c r="B240" s="1"/>
      <c r="C240" s="1"/>
      <c r="F240" s="1"/>
      <c r="G240" s="1"/>
    </row>
    <row r="241" spans="2:7" customFormat="1" x14ac:dyDescent="0.2">
      <c r="B241" s="1"/>
      <c r="C241" s="1"/>
      <c r="F241" s="1"/>
      <c r="G241" s="1"/>
    </row>
    <row r="242" spans="2:7" customFormat="1" x14ac:dyDescent="0.2">
      <c r="B242" s="1"/>
      <c r="C242" s="1"/>
      <c r="F242" s="1"/>
      <c r="G242" s="1"/>
    </row>
    <row r="243" spans="2:7" customFormat="1" x14ac:dyDescent="0.2">
      <c r="B243" s="1"/>
      <c r="C243" s="1"/>
      <c r="F243" s="1"/>
      <c r="G243" s="1"/>
    </row>
    <row r="244" spans="2:7" customFormat="1" x14ac:dyDescent="0.2">
      <c r="B244" s="1"/>
      <c r="C244" s="1"/>
      <c r="F244" s="1"/>
      <c r="G244" s="1"/>
    </row>
    <row r="245" spans="2:7" customFormat="1" x14ac:dyDescent="0.2">
      <c r="B245" s="1"/>
      <c r="C245" s="1"/>
      <c r="F245" s="1"/>
      <c r="G245" s="1"/>
    </row>
    <row r="246" spans="2:7" customFormat="1" x14ac:dyDescent="0.2">
      <c r="B246" s="1"/>
      <c r="C246" s="1"/>
      <c r="F246" s="1"/>
      <c r="G246" s="1"/>
    </row>
    <row r="247" spans="2:7" customFormat="1" x14ac:dyDescent="0.2">
      <c r="B247" s="1"/>
      <c r="C247" s="1"/>
      <c r="F247" s="1"/>
      <c r="G247" s="1"/>
    </row>
    <row r="248" spans="2:7" customFormat="1" x14ac:dyDescent="0.2">
      <c r="B248" s="1"/>
      <c r="C248" s="1"/>
      <c r="F248" s="1"/>
      <c r="G248" s="1"/>
    </row>
    <row r="249" spans="2:7" customFormat="1" x14ac:dyDescent="0.2">
      <c r="B249" s="1"/>
      <c r="C249" s="1"/>
      <c r="F249" s="1"/>
      <c r="G249" s="1"/>
    </row>
    <row r="250" spans="2:7" customFormat="1" x14ac:dyDescent="0.2">
      <c r="B250" s="1"/>
      <c r="C250" s="1"/>
      <c r="F250" s="1"/>
      <c r="G250" s="1"/>
    </row>
    <row r="251" spans="2:7" customFormat="1" x14ac:dyDescent="0.2">
      <c r="B251" s="1"/>
      <c r="C251" s="1"/>
      <c r="F251" s="1"/>
      <c r="G251" s="1"/>
    </row>
    <row r="252" spans="2:7" customFormat="1" x14ac:dyDescent="0.2">
      <c r="B252" s="1"/>
      <c r="C252" s="1"/>
      <c r="F252" s="1"/>
      <c r="G252" s="1"/>
    </row>
    <row r="253" spans="2:7" customFormat="1" x14ac:dyDescent="0.2">
      <c r="B253" s="1"/>
      <c r="C253" s="1"/>
      <c r="F253" s="1"/>
      <c r="G253" s="1"/>
    </row>
    <row r="254" spans="2:7" customFormat="1" x14ac:dyDescent="0.2">
      <c r="B254" s="1"/>
      <c r="C254" s="1"/>
      <c r="F254" s="1"/>
      <c r="G254" s="1"/>
    </row>
    <row r="255" spans="2:7" customFormat="1" x14ac:dyDescent="0.2">
      <c r="B255" s="1"/>
      <c r="C255" s="1"/>
      <c r="F255" s="1"/>
      <c r="G255" s="1"/>
    </row>
    <row r="256" spans="2:7" customFormat="1" x14ac:dyDescent="0.2">
      <c r="B256" s="1"/>
      <c r="C256" s="1"/>
      <c r="F256" s="1"/>
      <c r="G256" s="1"/>
    </row>
    <row r="257" spans="2:7" customFormat="1" x14ac:dyDescent="0.2">
      <c r="B257" s="1"/>
      <c r="C257" s="1"/>
      <c r="F257" s="1"/>
      <c r="G257" s="1"/>
    </row>
    <row r="258" spans="2:7" customFormat="1" x14ac:dyDescent="0.2">
      <c r="B258" s="1"/>
      <c r="C258" s="1"/>
      <c r="F258" s="1"/>
      <c r="G258" s="1"/>
    </row>
    <row r="259" spans="2:7" customFormat="1" x14ac:dyDescent="0.2">
      <c r="B259" s="1"/>
      <c r="C259" s="1"/>
      <c r="F259" s="1"/>
      <c r="G259" s="1"/>
    </row>
    <row r="260" spans="2:7" customFormat="1" x14ac:dyDescent="0.2">
      <c r="B260" s="1"/>
      <c r="C260" s="1"/>
      <c r="F260" s="1"/>
      <c r="G260" s="1"/>
    </row>
    <row r="261" spans="2:7" customFormat="1" x14ac:dyDescent="0.2">
      <c r="B261" s="1"/>
      <c r="C261" s="1"/>
      <c r="F261" s="1"/>
      <c r="G261" s="1"/>
    </row>
    <row r="262" spans="2:7" customFormat="1" x14ac:dyDescent="0.2">
      <c r="B262" s="1"/>
      <c r="C262" s="1"/>
      <c r="F262" s="1"/>
      <c r="G262" s="1"/>
    </row>
    <row r="263" spans="2:7" customFormat="1" x14ac:dyDescent="0.2">
      <c r="B263" s="1"/>
      <c r="C263" s="1"/>
      <c r="F263" s="1"/>
      <c r="G263" s="1"/>
    </row>
    <row r="264" spans="2:7" customFormat="1" x14ac:dyDescent="0.2">
      <c r="B264" s="1"/>
      <c r="C264" s="1"/>
      <c r="F264" s="1"/>
      <c r="G264" s="1"/>
    </row>
    <row r="265" spans="2:7" customFormat="1" x14ac:dyDescent="0.2">
      <c r="B265" s="1"/>
      <c r="C265" s="1"/>
      <c r="F265" s="1"/>
      <c r="G265" s="1"/>
    </row>
    <row r="266" spans="2:7" customFormat="1" x14ac:dyDescent="0.2">
      <c r="B266" s="1"/>
      <c r="C266" s="1"/>
      <c r="F266" s="1"/>
      <c r="G266" s="1"/>
    </row>
    <row r="267" spans="2:7" customFormat="1" x14ac:dyDescent="0.2">
      <c r="B267" s="1"/>
      <c r="C267" s="1"/>
      <c r="F267" s="1"/>
      <c r="G267" s="1"/>
    </row>
    <row r="268" spans="2:7" customFormat="1" x14ac:dyDescent="0.2">
      <c r="B268" s="1"/>
      <c r="C268" s="1"/>
      <c r="F268" s="1"/>
      <c r="G268" s="1"/>
    </row>
    <row r="269" spans="2:7" customFormat="1" x14ac:dyDescent="0.2">
      <c r="B269" s="1"/>
      <c r="C269" s="1"/>
      <c r="F269" s="1"/>
      <c r="G269" s="1"/>
    </row>
    <row r="270" spans="2:7" customFormat="1" x14ac:dyDescent="0.2">
      <c r="B270" s="1"/>
      <c r="C270" s="1"/>
      <c r="F270" s="1"/>
      <c r="G270" s="1"/>
    </row>
    <row r="271" spans="2:7" customFormat="1" x14ac:dyDescent="0.2">
      <c r="B271" s="1"/>
      <c r="C271" s="1"/>
      <c r="F271" s="1"/>
      <c r="G271" s="1"/>
    </row>
    <row r="272" spans="2:7" customFormat="1" x14ac:dyDescent="0.2">
      <c r="B272" s="1"/>
      <c r="C272" s="1"/>
      <c r="F272" s="1"/>
      <c r="G272" s="1"/>
    </row>
    <row r="273" spans="2:7" customFormat="1" x14ac:dyDescent="0.2">
      <c r="B273" s="1"/>
      <c r="C273" s="1"/>
      <c r="F273" s="1"/>
      <c r="G273" s="1"/>
    </row>
    <row r="274" spans="2:7" customFormat="1" x14ac:dyDescent="0.2">
      <c r="B274" s="1"/>
      <c r="C274" s="1"/>
      <c r="F274" s="1"/>
      <c r="G274" s="1"/>
    </row>
    <row r="275" spans="2:7" customFormat="1" x14ac:dyDescent="0.2">
      <c r="B275" s="1"/>
      <c r="C275" s="1"/>
      <c r="F275" s="1"/>
      <c r="G275" s="1"/>
    </row>
    <row r="276" spans="2:7" customFormat="1" x14ac:dyDescent="0.2">
      <c r="B276" s="1"/>
      <c r="C276" s="1"/>
      <c r="F276" s="1"/>
      <c r="G276" s="1"/>
    </row>
    <row r="277" spans="2:7" customFormat="1" x14ac:dyDescent="0.2">
      <c r="B277" s="1"/>
      <c r="C277" s="1"/>
      <c r="F277" s="1"/>
      <c r="G277" s="1"/>
    </row>
    <row r="278" spans="2:7" customFormat="1" x14ac:dyDescent="0.2">
      <c r="B278" s="1"/>
      <c r="C278" s="1"/>
      <c r="F278" s="1"/>
      <c r="G278" s="1"/>
    </row>
    <row r="279" spans="2:7" customFormat="1" x14ac:dyDescent="0.2">
      <c r="B279" s="1"/>
      <c r="C279" s="1"/>
      <c r="F279" s="1"/>
      <c r="G279" s="1"/>
    </row>
    <row r="280" spans="2:7" customFormat="1" x14ac:dyDescent="0.2">
      <c r="B280" s="1"/>
      <c r="C280" s="1"/>
      <c r="F280" s="1"/>
      <c r="G280" s="1"/>
    </row>
    <row r="281" spans="2:7" customFormat="1" x14ac:dyDescent="0.2">
      <c r="B281" s="1"/>
      <c r="C281" s="1"/>
      <c r="F281" s="1"/>
      <c r="G281" s="1"/>
    </row>
    <row r="282" spans="2:7" customFormat="1" x14ac:dyDescent="0.2">
      <c r="B282" s="1"/>
      <c r="C282" s="1"/>
      <c r="F282" s="1"/>
      <c r="G282" s="1"/>
    </row>
    <row r="283" spans="2:7" customFormat="1" x14ac:dyDescent="0.2">
      <c r="B283" s="1"/>
      <c r="C283" s="1"/>
      <c r="F283" s="1"/>
      <c r="G283" s="1"/>
    </row>
    <row r="284" spans="2:7" customFormat="1" x14ac:dyDescent="0.2">
      <c r="B284" s="1"/>
      <c r="C284" s="1"/>
      <c r="F284" s="1"/>
      <c r="G284" s="1"/>
    </row>
    <row r="285" spans="2:7" customFormat="1" x14ac:dyDescent="0.2">
      <c r="B285" s="1"/>
      <c r="C285" s="1"/>
      <c r="F285" s="1"/>
      <c r="G285" s="1"/>
    </row>
    <row r="286" spans="2:7" customFormat="1" x14ac:dyDescent="0.2">
      <c r="B286" s="1"/>
      <c r="C286" s="1"/>
      <c r="F286" s="1"/>
      <c r="G286" s="1"/>
    </row>
    <row r="287" spans="2:7" customFormat="1" x14ac:dyDescent="0.2">
      <c r="B287" s="1"/>
      <c r="C287" s="1"/>
      <c r="F287" s="1"/>
      <c r="G287" s="1"/>
    </row>
    <row r="288" spans="2:7" customFormat="1" x14ac:dyDescent="0.2">
      <c r="B288" s="1"/>
      <c r="C288" s="1"/>
      <c r="F288" s="1"/>
      <c r="G288" s="1"/>
    </row>
    <row r="289" spans="2:7" customFormat="1" x14ac:dyDescent="0.2">
      <c r="B289" s="1"/>
      <c r="C289" s="1"/>
      <c r="F289" s="1"/>
      <c r="G289" s="1"/>
    </row>
    <row r="290" spans="2:7" customFormat="1" x14ac:dyDescent="0.2">
      <c r="B290" s="1"/>
      <c r="C290" s="1"/>
      <c r="F290" s="1"/>
      <c r="G290" s="1"/>
    </row>
    <row r="291" spans="2:7" customFormat="1" x14ac:dyDescent="0.2">
      <c r="B291" s="1"/>
      <c r="C291" s="1"/>
      <c r="F291" s="1"/>
      <c r="G291" s="1"/>
    </row>
    <row r="292" spans="2:7" customFormat="1" x14ac:dyDescent="0.2">
      <c r="B292" s="1"/>
      <c r="C292" s="1"/>
      <c r="F292" s="1"/>
      <c r="G292" s="1"/>
    </row>
    <row r="293" spans="2:7" customFormat="1" x14ac:dyDescent="0.2">
      <c r="B293" s="1"/>
      <c r="C293" s="1"/>
      <c r="F293" s="1"/>
      <c r="G293" s="1"/>
    </row>
    <row r="294" spans="2:7" customFormat="1" x14ac:dyDescent="0.2">
      <c r="B294" s="1"/>
      <c r="C294" s="1"/>
      <c r="F294" s="1"/>
      <c r="G294" s="1"/>
    </row>
    <row r="295" spans="2:7" customFormat="1" x14ac:dyDescent="0.2">
      <c r="B295" s="1"/>
      <c r="C295" s="1"/>
      <c r="F295" s="1"/>
      <c r="G295" s="1"/>
    </row>
    <row r="296" spans="2:7" customFormat="1" x14ac:dyDescent="0.2">
      <c r="B296" s="1"/>
      <c r="C296" s="1"/>
      <c r="F296" s="1"/>
      <c r="G296" s="1"/>
    </row>
    <row r="297" spans="2:7" customFormat="1" x14ac:dyDescent="0.2">
      <c r="B297" s="1"/>
      <c r="C297" s="1"/>
      <c r="F297" s="1"/>
      <c r="G297" s="1"/>
    </row>
    <row r="298" spans="2:7" customFormat="1" x14ac:dyDescent="0.2">
      <c r="B298" s="1"/>
      <c r="C298" s="1"/>
      <c r="F298" s="1"/>
      <c r="G298" s="1"/>
    </row>
    <row r="299" spans="2:7" customFormat="1" x14ac:dyDescent="0.2">
      <c r="B299" s="1"/>
      <c r="C299" s="1"/>
      <c r="F299" s="1"/>
      <c r="G299" s="1"/>
    </row>
    <row r="300" spans="2:7" customFormat="1" x14ac:dyDescent="0.2">
      <c r="B300" s="1"/>
      <c r="C300" s="1"/>
      <c r="F300" s="1"/>
      <c r="G300" s="1"/>
    </row>
    <row r="301" spans="2:7" customFormat="1" x14ac:dyDescent="0.2">
      <c r="B301" s="1"/>
      <c r="C301" s="1"/>
      <c r="F301" s="1"/>
      <c r="G301" s="1"/>
    </row>
    <row r="302" spans="2:7" customFormat="1" x14ac:dyDescent="0.2">
      <c r="B302" s="1"/>
      <c r="C302" s="1"/>
      <c r="F302" s="1"/>
      <c r="G302" s="1"/>
    </row>
    <row r="303" spans="2:7" customFormat="1" x14ac:dyDescent="0.2">
      <c r="B303" s="1"/>
      <c r="C303" s="1"/>
      <c r="F303" s="1"/>
      <c r="G303" s="1"/>
    </row>
    <row r="304" spans="2:7" customFormat="1" x14ac:dyDescent="0.2">
      <c r="B304" s="1"/>
      <c r="C304" s="1"/>
      <c r="F304" s="1"/>
      <c r="G304" s="1"/>
    </row>
    <row r="305" spans="2:7" customFormat="1" x14ac:dyDescent="0.2">
      <c r="B305" s="1"/>
      <c r="C305" s="1"/>
      <c r="F305" s="1"/>
      <c r="G305" s="1"/>
    </row>
    <row r="306" spans="2:7" customFormat="1" x14ac:dyDescent="0.2">
      <c r="B306" s="1"/>
      <c r="C306" s="1"/>
      <c r="F306" s="1"/>
      <c r="G306" s="1"/>
    </row>
    <row r="307" spans="2:7" customFormat="1" x14ac:dyDescent="0.2">
      <c r="B307" s="1"/>
      <c r="C307" s="1"/>
      <c r="F307" s="1"/>
      <c r="G307" s="1"/>
    </row>
    <row r="308" spans="2:7" customFormat="1" x14ac:dyDescent="0.2">
      <c r="B308" s="1"/>
      <c r="C308" s="1"/>
      <c r="F308" s="1"/>
      <c r="G308" s="1"/>
    </row>
    <row r="309" spans="2:7" customFormat="1" x14ac:dyDescent="0.2">
      <c r="B309" s="1"/>
      <c r="C309" s="1"/>
      <c r="F309" s="1"/>
      <c r="G309" s="1"/>
    </row>
    <row r="310" spans="2:7" customFormat="1" x14ac:dyDescent="0.2">
      <c r="B310" s="1"/>
      <c r="C310" s="1"/>
      <c r="F310" s="1"/>
      <c r="G310" s="1"/>
    </row>
    <row r="311" spans="2:7" customFormat="1" x14ac:dyDescent="0.2">
      <c r="B311" s="1"/>
      <c r="C311" s="1"/>
      <c r="F311" s="1"/>
      <c r="G311" s="1"/>
    </row>
    <row r="312" spans="2:7" customFormat="1" x14ac:dyDescent="0.2">
      <c r="B312" s="1"/>
      <c r="C312" s="1"/>
      <c r="F312" s="1"/>
      <c r="G312" s="1"/>
    </row>
    <row r="313" spans="2:7" customFormat="1" x14ac:dyDescent="0.2">
      <c r="B313" s="1"/>
      <c r="C313" s="1"/>
      <c r="F313" s="1"/>
      <c r="G313" s="1"/>
    </row>
    <row r="314" spans="2:7" customFormat="1" x14ac:dyDescent="0.2">
      <c r="B314" s="1"/>
      <c r="C314" s="1"/>
      <c r="F314" s="1"/>
      <c r="G314" s="1"/>
    </row>
    <row r="315" spans="2:7" customFormat="1" x14ac:dyDescent="0.2">
      <c r="B315" s="1"/>
      <c r="C315" s="1"/>
      <c r="F315" s="1"/>
      <c r="G315" s="1"/>
    </row>
    <row r="316" spans="2:7" customFormat="1" x14ac:dyDescent="0.2">
      <c r="B316" s="1"/>
      <c r="C316" s="1"/>
      <c r="F316" s="1"/>
      <c r="G316" s="1"/>
    </row>
    <row r="317" spans="2:7" customFormat="1" x14ac:dyDescent="0.2">
      <c r="B317" s="1"/>
      <c r="C317" s="1"/>
      <c r="F317" s="1"/>
      <c r="G317" s="1"/>
    </row>
    <row r="318" spans="2:7" customFormat="1" x14ac:dyDescent="0.2">
      <c r="B318" s="1"/>
      <c r="C318" s="1"/>
      <c r="F318" s="1"/>
      <c r="G318" s="1"/>
    </row>
    <row r="319" spans="2:7" customFormat="1" x14ac:dyDescent="0.2">
      <c r="B319" s="1"/>
      <c r="C319" s="1"/>
      <c r="F319" s="1"/>
      <c r="G319" s="1"/>
    </row>
    <row r="320" spans="2:7" customFormat="1" x14ac:dyDescent="0.2">
      <c r="B320" s="1"/>
      <c r="C320" s="1"/>
      <c r="F320" s="1"/>
      <c r="G320" s="1"/>
    </row>
    <row r="321" spans="2:7" customFormat="1" x14ac:dyDescent="0.2">
      <c r="B321" s="1"/>
      <c r="C321" s="1"/>
      <c r="F321" s="1"/>
      <c r="G321" s="1"/>
    </row>
    <row r="322" spans="2:7" customFormat="1" x14ac:dyDescent="0.2">
      <c r="B322" s="1"/>
      <c r="C322" s="1"/>
      <c r="F322" s="1"/>
      <c r="G322" s="1"/>
    </row>
    <row r="323" spans="2:7" customFormat="1" x14ac:dyDescent="0.2">
      <c r="B323" s="1"/>
      <c r="C323" s="1"/>
      <c r="F323" s="1"/>
      <c r="G323" s="1"/>
    </row>
    <row r="324" spans="2:7" customFormat="1" x14ac:dyDescent="0.2">
      <c r="B324" s="1"/>
      <c r="C324" s="1"/>
      <c r="F324" s="1"/>
      <c r="G324" s="1"/>
    </row>
    <row r="325" spans="2:7" customFormat="1" x14ac:dyDescent="0.2">
      <c r="B325" s="1"/>
      <c r="C325" s="1"/>
      <c r="F325" s="1"/>
      <c r="G325" s="1"/>
    </row>
    <row r="326" spans="2:7" customFormat="1" x14ac:dyDescent="0.2">
      <c r="B326" s="1"/>
      <c r="C326" s="1"/>
      <c r="F326" s="1"/>
      <c r="G326" s="1"/>
    </row>
    <row r="327" spans="2:7" customFormat="1" x14ac:dyDescent="0.2">
      <c r="B327" s="1"/>
      <c r="C327" s="1"/>
      <c r="F327" s="1"/>
      <c r="G327" s="1"/>
    </row>
    <row r="328" spans="2:7" customFormat="1" x14ac:dyDescent="0.2">
      <c r="B328" s="1"/>
      <c r="C328" s="1"/>
      <c r="F328" s="1"/>
      <c r="G328" s="1"/>
    </row>
    <row r="329" spans="2:7" customFormat="1" x14ac:dyDescent="0.2">
      <c r="B329" s="1"/>
      <c r="C329" s="1"/>
      <c r="F329" s="1"/>
      <c r="G329" s="1"/>
    </row>
    <row r="330" spans="2:7" customFormat="1" x14ac:dyDescent="0.2">
      <c r="B330" s="1"/>
      <c r="C330" s="1"/>
      <c r="F330" s="1"/>
      <c r="G330" s="1"/>
    </row>
    <row r="331" spans="2:7" customFormat="1" x14ac:dyDescent="0.2">
      <c r="B331" s="1"/>
      <c r="C331" s="1"/>
      <c r="F331" s="1"/>
      <c r="G331" s="1"/>
    </row>
    <row r="332" spans="2:7" customFormat="1" x14ac:dyDescent="0.2">
      <c r="B332" s="1"/>
      <c r="C332" s="1"/>
      <c r="F332" s="1"/>
      <c r="G332" s="1"/>
    </row>
    <row r="333" spans="2:7" customFormat="1" x14ac:dyDescent="0.2">
      <c r="B333" s="1"/>
      <c r="C333" s="1"/>
      <c r="F333" s="1"/>
      <c r="G333" s="1"/>
    </row>
    <row r="334" spans="2:7" customFormat="1" x14ac:dyDescent="0.2">
      <c r="B334" s="1"/>
      <c r="C334" s="1"/>
      <c r="F334" s="1"/>
      <c r="G334" s="1"/>
    </row>
    <row r="335" spans="2:7" customFormat="1" x14ac:dyDescent="0.2">
      <c r="B335" s="1"/>
      <c r="C335" s="1"/>
      <c r="F335" s="1"/>
      <c r="G335" s="1"/>
    </row>
    <row r="336" spans="2:7" customFormat="1" x14ac:dyDescent="0.2">
      <c r="B336" s="1"/>
      <c r="C336" s="1"/>
      <c r="F336" s="1"/>
      <c r="G336" s="1"/>
    </row>
    <row r="337" spans="2:7" customFormat="1" x14ac:dyDescent="0.2">
      <c r="B337" s="1"/>
      <c r="C337" s="1"/>
      <c r="F337" s="1"/>
      <c r="G337" s="1"/>
    </row>
    <row r="338" spans="2:7" customFormat="1" x14ac:dyDescent="0.2">
      <c r="B338" s="1"/>
      <c r="C338" s="1"/>
      <c r="F338" s="1"/>
      <c r="G338" s="1"/>
    </row>
    <row r="339" spans="2:7" customFormat="1" x14ac:dyDescent="0.2">
      <c r="B339" s="1"/>
      <c r="C339" s="1"/>
      <c r="F339" s="1"/>
      <c r="G339" s="1"/>
    </row>
    <row r="340" spans="2:7" customFormat="1" x14ac:dyDescent="0.2">
      <c r="B340" s="1"/>
      <c r="C340" s="1"/>
      <c r="F340" s="1"/>
      <c r="G340" s="1"/>
    </row>
    <row r="341" spans="2:7" customFormat="1" x14ac:dyDescent="0.2">
      <c r="B341" s="1"/>
      <c r="C341" s="1"/>
      <c r="F341" s="1"/>
      <c r="G341" s="1"/>
    </row>
    <row r="342" spans="2:7" customFormat="1" x14ac:dyDescent="0.2">
      <c r="B342" s="1"/>
      <c r="C342" s="1"/>
      <c r="F342" s="1"/>
      <c r="G342" s="1"/>
    </row>
    <row r="343" spans="2:7" customFormat="1" x14ac:dyDescent="0.2">
      <c r="B343" s="1"/>
      <c r="C343" s="1"/>
      <c r="F343" s="1"/>
      <c r="G343" s="1"/>
    </row>
    <row r="344" spans="2:7" customFormat="1" x14ac:dyDescent="0.2">
      <c r="B344" s="1"/>
      <c r="C344" s="1"/>
      <c r="F344" s="1"/>
      <c r="G344" s="1"/>
    </row>
    <row r="345" spans="2:7" customFormat="1" x14ac:dyDescent="0.2">
      <c r="B345" s="1"/>
      <c r="C345" s="1"/>
      <c r="F345" s="1"/>
      <c r="G345" s="1"/>
    </row>
    <row r="346" spans="2:7" customFormat="1" x14ac:dyDescent="0.2">
      <c r="B346" s="1"/>
      <c r="C346" s="1"/>
      <c r="F346" s="1"/>
      <c r="G346" s="1"/>
    </row>
    <row r="347" spans="2:7" customFormat="1" x14ac:dyDescent="0.2">
      <c r="B347" s="1"/>
      <c r="C347" s="1"/>
      <c r="F347" s="1"/>
      <c r="G347" s="1"/>
    </row>
    <row r="348" spans="2:7" customFormat="1" x14ac:dyDescent="0.2">
      <c r="B348" s="1"/>
      <c r="C348" s="1"/>
      <c r="F348" s="1"/>
      <c r="G348" s="1"/>
    </row>
    <row r="349" spans="2:7" customFormat="1" x14ac:dyDescent="0.2">
      <c r="B349" s="1"/>
      <c r="C349" s="1"/>
      <c r="F349" s="1"/>
      <c r="G349" s="1"/>
    </row>
    <row r="350" spans="2:7" customFormat="1" x14ac:dyDescent="0.2">
      <c r="B350" s="1"/>
      <c r="C350" s="1"/>
      <c r="F350" s="1"/>
      <c r="G350" s="1"/>
    </row>
  </sheetData>
  <mergeCells count="13">
    <mergeCell ref="A6:J7"/>
    <mergeCell ref="B1:J1"/>
    <mergeCell ref="B2:D2"/>
    <mergeCell ref="E2:F2"/>
    <mergeCell ref="G2:J2"/>
    <mergeCell ref="B3:D3"/>
    <mergeCell ref="E3:F3"/>
    <mergeCell ref="G3:J3"/>
    <mergeCell ref="B4:D4"/>
    <mergeCell ref="E4:F4"/>
    <mergeCell ref="G4:J4"/>
    <mergeCell ref="B5:D5"/>
    <mergeCell ref="G5:J5"/>
  </mergeCells>
  <printOptions horizontalCentered="1"/>
  <pageMargins left="0.39370078740157483" right="0.39370078740157483" top="0.39370078740157483" bottom="0.39370078740157483" header="0.51181102362204722" footer="0.51181102362204722"/>
  <pageSetup paperSize="9" orientation="landscape" r:id="rId1"/>
  <headerFooter alignWithMargins="0">
    <oddFooter>&amp;C_x000D_&amp;1#&amp;"Calibri"&amp;6&amp;K626469 Public</oddFooter>
  </headerFooter>
  <drawing r:id="rId2"/>
  <legacyDrawing r:id="rId3"/>
  <controls>
    <mc:AlternateContent xmlns:mc="http://schemas.openxmlformats.org/markup-compatibility/2006">
      <mc:Choice Requires="x14">
        <control shapeId="261121" r:id="rId4" name="Mise_en_Pages">
          <controlPr defaultSize="0" print="0" autoLine="0" r:id="rId5">
            <anchor>
              <from>
                <xdr:col>11</xdr:col>
                <xdr:colOff>476250</xdr:colOff>
                <xdr:row>1</xdr:row>
                <xdr:rowOff>19050</xdr:rowOff>
              </from>
              <to>
                <xdr:col>13</xdr:col>
                <xdr:colOff>752475</xdr:colOff>
                <xdr:row>2</xdr:row>
                <xdr:rowOff>190500</xdr:rowOff>
              </to>
            </anchor>
          </controlPr>
        </control>
      </mc:Choice>
      <mc:Fallback>
        <control shapeId="261121" r:id="rId4" name="Mise_en_Pages"/>
      </mc:Fallback>
    </mc:AlternateContent>
    <mc:AlternateContent xmlns:mc="http://schemas.openxmlformats.org/markup-compatibility/2006">
      <mc:Choice Requires="x14">
        <control shapeId="261122" r:id="rId6" name="impression">
          <controlPr defaultSize="0" print="0" autoLine="0" r:id="rId7">
            <anchor>
              <from>
                <xdr:col>11</xdr:col>
                <xdr:colOff>476250</xdr:colOff>
                <xdr:row>3</xdr:row>
                <xdr:rowOff>76200</xdr:rowOff>
              </from>
              <to>
                <xdr:col>13</xdr:col>
                <xdr:colOff>752475</xdr:colOff>
                <xdr:row>5</xdr:row>
                <xdr:rowOff>38100</xdr:rowOff>
              </to>
            </anchor>
          </controlPr>
        </control>
      </mc:Choice>
      <mc:Fallback>
        <control shapeId="261122" r:id="rId6" name="impression"/>
      </mc:Fallback>
    </mc:AlternateContent>
  </control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1C20D-D21C-4D91-92A1-8C093E1CD5D0}">
  <sheetPr codeName="Feuil16">
    <tabColor rgb="FF7030A0"/>
  </sheetPr>
  <dimension ref="A1:J350"/>
  <sheetViews>
    <sheetView zoomScale="90" zoomScaleNormal="90" zoomScaleSheetLayoutView="100" workbookViewId="0">
      <selection activeCell="O44" sqref="O44:P44"/>
    </sheetView>
  </sheetViews>
  <sheetFormatPr baseColWidth="10" defaultColWidth="11.42578125" defaultRowHeight="12.75" x14ac:dyDescent="0.2"/>
  <cols>
    <col min="1" max="1" width="12.42578125" style="1" bestFit="1" customWidth="1"/>
    <col min="2" max="2" width="16.42578125" style="1" bestFit="1" customWidth="1"/>
    <col min="3" max="3" width="11.85546875" style="2" bestFit="1" customWidth="1"/>
    <col min="4" max="4" width="9.28515625" style="1" customWidth="1"/>
    <col min="5" max="5" width="26.7109375" style="2" bestFit="1" customWidth="1"/>
    <col min="6" max="6" width="18.85546875" style="1" bestFit="1" customWidth="1"/>
    <col min="7" max="8" width="11.42578125" bestFit="1" customWidth="1"/>
    <col min="9" max="9" width="11" bestFit="1" customWidth="1"/>
  </cols>
  <sheetData>
    <row r="1" spans="1:10" ht="18.75" customHeight="1" x14ac:dyDescent="0.25">
      <c r="A1" s="78" t="s">
        <v>2</v>
      </c>
      <c r="B1" s="253" t="s">
        <v>94</v>
      </c>
      <c r="C1" s="190"/>
      <c r="D1" s="190"/>
      <c r="E1" s="190"/>
      <c r="F1" s="190"/>
      <c r="G1" s="190"/>
      <c r="H1" s="190"/>
      <c r="I1" s="190"/>
      <c r="J1" s="254"/>
    </row>
    <row r="2" spans="1:10" ht="15.75" customHeight="1" x14ac:dyDescent="0.25">
      <c r="A2" s="76" t="s">
        <v>3</v>
      </c>
      <c r="B2" s="256" t="s">
        <v>98</v>
      </c>
      <c r="C2" s="198"/>
      <c r="D2" s="198"/>
      <c r="E2" s="255" t="s">
        <v>4</v>
      </c>
      <c r="F2" s="255"/>
      <c r="G2" s="194"/>
      <c r="H2" s="194"/>
      <c r="I2" s="194"/>
      <c r="J2" s="227"/>
    </row>
    <row r="3" spans="1:10" ht="15.75" customHeight="1" x14ac:dyDescent="0.25">
      <c r="A3" s="76" t="s">
        <v>0</v>
      </c>
      <c r="B3" s="256"/>
      <c r="C3" s="198"/>
      <c r="D3" s="198"/>
      <c r="E3" s="255" t="s">
        <v>5</v>
      </c>
      <c r="F3" s="255"/>
      <c r="G3" s="197">
        <f>G12</f>
        <v>0.13285861111111111</v>
      </c>
      <c r="H3" s="197"/>
      <c r="I3" s="197"/>
      <c r="J3" s="257"/>
    </row>
    <row r="4" spans="1:10" ht="15.75" customHeight="1" x14ac:dyDescent="0.25">
      <c r="A4" s="76" t="s">
        <v>1</v>
      </c>
      <c r="B4" s="256" t="s">
        <v>22</v>
      </c>
      <c r="C4" s="198"/>
      <c r="D4" s="198"/>
      <c r="E4" s="255" t="s">
        <v>6</v>
      </c>
      <c r="F4" s="255"/>
      <c r="G4" s="199" t="str">
        <f>IF(AND(NOT(G2=""),NOT(G3="")),G2/(HOUR(G3)+(MINUTE(G3)/60)+(SECOND(G3)/3600)),"")</f>
        <v/>
      </c>
      <c r="H4" s="199"/>
      <c r="I4" s="199"/>
      <c r="J4" s="258"/>
    </row>
    <row r="5" spans="1:10" ht="15.75" customHeight="1" x14ac:dyDescent="0.25">
      <c r="A5" s="76" t="s">
        <v>10</v>
      </c>
      <c r="B5" s="259">
        <v>4</v>
      </c>
      <c r="C5" s="194"/>
      <c r="D5" s="194"/>
      <c r="E5" s="54"/>
      <c r="F5" s="91" t="s">
        <v>11</v>
      </c>
      <c r="G5" s="194">
        <f>'Scratch CLM'!B5</f>
        <v>39</v>
      </c>
      <c r="H5" s="194"/>
      <c r="I5" s="194"/>
      <c r="J5" s="227"/>
    </row>
    <row r="6" spans="1:10" ht="12.75" customHeight="1" x14ac:dyDescent="0.2">
      <c r="A6" s="209" t="s">
        <v>162</v>
      </c>
      <c r="B6" s="210"/>
      <c r="C6" s="210"/>
      <c r="D6" s="210"/>
      <c r="E6" s="210"/>
      <c r="F6" s="210"/>
      <c r="G6" s="210"/>
      <c r="H6" s="210"/>
      <c r="I6" s="210"/>
      <c r="J6" s="211"/>
    </row>
    <row r="7" spans="1:10" ht="13.5" customHeight="1" x14ac:dyDescent="0.2">
      <c r="A7" s="209"/>
      <c r="B7" s="210"/>
      <c r="C7" s="210"/>
      <c r="D7" s="210"/>
      <c r="E7" s="210"/>
      <c r="F7" s="210"/>
      <c r="G7" s="210"/>
      <c r="H7" s="210"/>
      <c r="I7" s="210"/>
      <c r="J7" s="211"/>
    </row>
    <row r="8" spans="1:10" ht="15.75" x14ac:dyDescent="0.25">
      <c r="A8" s="14" t="s">
        <v>8</v>
      </c>
      <c r="B8" s="90" t="s">
        <v>83</v>
      </c>
      <c r="C8" s="90" t="s">
        <v>13</v>
      </c>
      <c r="D8" s="90" t="s">
        <v>84</v>
      </c>
      <c r="E8" s="90" t="s">
        <v>104</v>
      </c>
      <c r="F8" s="90" t="s">
        <v>7</v>
      </c>
      <c r="G8" s="90" t="s">
        <v>5</v>
      </c>
      <c r="H8" s="89"/>
      <c r="I8" s="14" t="s">
        <v>102</v>
      </c>
      <c r="J8" s="89" t="s">
        <v>103</v>
      </c>
    </row>
    <row r="9" spans="1:10" x14ac:dyDescent="0.2">
      <c r="A9" s="176">
        <v>1</v>
      </c>
      <c r="B9" s="150">
        <v>0.22553024305555552</v>
      </c>
      <c r="C9" s="148">
        <v>18</v>
      </c>
      <c r="D9" s="149" t="s">
        <v>66</v>
      </c>
      <c r="E9" s="147" t="s">
        <v>45</v>
      </c>
      <c r="F9" s="147" t="s">
        <v>81</v>
      </c>
      <c r="G9" s="150">
        <v>0.11065281249999999</v>
      </c>
      <c r="H9" s="105"/>
      <c r="I9" s="101">
        <f>IF(C9&lt;&gt;"",VLOOKUP(C9,'Scratch route'!$B$7:$H$200,6,FALSE)," ")</f>
        <v>9.2130555555555549E-2</v>
      </c>
      <c r="J9" s="105">
        <f>IF(C9&lt;&gt;"",VLOOKUP(C9,'Scratch CLM'!$B$7:$H$200,6,FALSE)," ")</f>
        <v>1.8522256944444444E-2</v>
      </c>
    </row>
    <row r="10" spans="1:10" x14ac:dyDescent="0.2">
      <c r="A10" s="176"/>
      <c r="B10" s="150"/>
      <c r="C10" s="148">
        <v>25</v>
      </c>
      <c r="D10" s="149" t="s">
        <v>66</v>
      </c>
      <c r="E10" s="147" t="s">
        <v>52</v>
      </c>
      <c r="F10" s="147" t="s">
        <v>81</v>
      </c>
      <c r="G10" s="150">
        <v>0.11487743055555555</v>
      </c>
      <c r="H10" s="105"/>
      <c r="I10" s="101">
        <f>IF(C10&lt;&gt;"",VLOOKUP(C10,'Scratch route'!$B$7:$H$200,6,FALSE)," ")</f>
        <v>9.5597256944444445E-2</v>
      </c>
      <c r="J10" s="105">
        <f>IF(C10&lt;&gt;"",VLOOKUP(C10,'Scratch CLM'!$B$7:$H$200,6,FALSE)," ")</f>
        <v>1.9280173611111111E-2</v>
      </c>
    </row>
    <row r="11" spans="1:10" x14ac:dyDescent="0.2">
      <c r="A11" s="176">
        <v>2</v>
      </c>
      <c r="B11" s="111">
        <v>0.12773350694444444</v>
      </c>
      <c r="C11" s="93">
        <v>22</v>
      </c>
      <c r="D11" s="94" t="s">
        <v>74</v>
      </c>
      <c r="E11" s="92" t="s">
        <v>49</v>
      </c>
      <c r="F11" s="92" t="s">
        <v>81</v>
      </c>
      <c r="G11" s="111">
        <v>0.12773350694444444</v>
      </c>
      <c r="H11" s="105"/>
      <c r="I11" s="101">
        <f>IF(C11&lt;&gt;"",VLOOKUP(C11,'Scratch route'!$B$7:$H$200,6,FALSE)," ")</f>
        <v>0.10618592592592592</v>
      </c>
      <c r="J11" s="105">
        <f>IF(C11&lt;&gt;"",VLOOKUP(C11,'Scratch CLM'!$B$7:$H$200,6,FALSE)," ")</f>
        <v>2.154758101851852E-2</v>
      </c>
    </row>
    <row r="12" spans="1:10" ht="12.75" customHeight="1" thickBot="1" x14ac:dyDescent="0.25">
      <c r="A12" s="277">
        <v>3</v>
      </c>
      <c r="B12" s="112">
        <v>0.13285861111111111</v>
      </c>
      <c r="C12" s="96">
        <v>6</v>
      </c>
      <c r="D12" s="97" t="s">
        <v>69</v>
      </c>
      <c r="E12" s="95" t="s">
        <v>92</v>
      </c>
      <c r="F12" s="95" t="s">
        <v>81</v>
      </c>
      <c r="G12" s="112">
        <v>0.13285861111111111</v>
      </c>
      <c r="H12" s="106"/>
      <c r="I12" s="103">
        <f>IF(C12&lt;&gt;"",VLOOKUP(C12,'Scratch route'!$B$7:$H$200,6,FALSE)," ")</f>
        <v>0.11264608796296295</v>
      </c>
      <c r="J12" s="106">
        <f>IF(C12&lt;&gt;"",VLOOKUP(C12,'Scratch CLM'!$B$7:$H$200,6,FALSE)," ")</f>
        <v>2.0212523148148146E-2</v>
      </c>
    </row>
    <row r="13" spans="1:10" ht="12.75" customHeight="1" x14ac:dyDescent="0.2">
      <c r="A13"/>
      <c r="B13"/>
      <c r="C13"/>
      <c r="D13"/>
      <c r="E13"/>
      <c r="F13"/>
    </row>
    <row r="14" spans="1:10" x14ac:dyDescent="0.2">
      <c r="A14"/>
      <c r="B14"/>
      <c r="C14"/>
      <c r="D14"/>
      <c r="E14"/>
      <c r="F14"/>
    </row>
    <row r="15" spans="1:10" x14ac:dyDescent="0.2">
      <c r="A15"/>
      <c r="B15"/>
      <c r="C15"/>
      <c r="D15"/>
      <c r="E15"/>
      <c r="F15"/>
    </row>
    <row r="16" spans="1:10" x14ac:dyDescent="0.2">
      <c r="A16"/>
      <c r="B16"/>
      <c r="C16"/>
      <c r="D16"/>
      <c r="E16"/>
      <c r="F16"/>
    </row>
    <row r="17" customFormat="1" x14ac:dyDescent="0.2"/>
    <row r="18" customFormat="1" x14ac:dyDescent="0.2"/>
    <row r="19" customFormat="1" x14ac:dyDescent="0.2"/>
    <row r="20" customFormat="1" x14ac:dyDescent="0.2"/>
    <row r="21" customFormat="1" x14ac:dyDescent="0.2"/>
    <row r="22" customFormat="1" x14ac:dyDescent="0.2"/>
    <row r="23" customFormat="1" x14ac:dyDescent="0.2"/>
    <row r="24" customFormat="1" x14ac:dyDescent="0.2"/>
    <row r="25" customFormat="1" x14ac:dyDescent="0.2"/>
    <row r="26" customFormat="1" x14ac:dyDescent="0.2"/>
    <row r="27" customFormat="1" x14ac:dyDescent="0.2"/>
    <row r="28" customFormat="1" x14ac:dyDescent="0.2"/>
    <row r="29" customFormat="1" x14ac:dyDescent="0.2"/>
    <row r="30" customFormat="1" x14ac:dyDescent="0.2"/>
    <row r="31" customFormat="1" x14ac:dyDescent="0.2"/>
    <row r="32" customFormat="1" x14ac:dyDescent="0.2"/>
    <row r="33" customFormat="1" x14ac:dyDescent="0.2"/>
    <row r="34" customFormat="1" x14ac:dyDescent="0.2"/>
    <row r="35" customFormat="1" x14ac:dyDescent="0.2"/>
    <row r="36" customFormat="1" x14ac:dyDescent="0.2"/>
    <row r="37" customFormat="1" x14ac:dyDescent="0.2"/>
    <row r="38" customFormat="1" x14ac:dyDescent="0.2"/>
    <row r="39" customFormat="1" x14ac:dyDescent="0.2"/>
    <row r="40" customFormat="1" x14ac:dyDescent="0.2"/>
    <row r="41" customFormat="1" x14ac:dyDescent="0.2"/>
    <row r="42" customFormat="1" x14ac:dyDescent="0.2"/>
    <row r="43" customFormat="1" x14ac:dyDescent="0.2"/>
    <row r="44" customFormat="1" x14ac:dyDescent="0.2"/>
    <row r="45" customFormat="1" x14ac:dyDescent="0.2"/>
    <row r="46" customFormat="1" x14ac:dyDescent="0.2"/>
    <row r="47" customFormat="1" x14ac:dyDescent="0.2"/>
    <row r="48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</sheetData>
  <mergeCells count="13">
    <mergeCell ref="A6:J7"/>
    <mergeCell ref="B1:J1"/>
    <mergeCell ref="B2:D2"/>
    <mergeCell ref="E2:F2"/>
    <mergeCell ref="G2:J2"/>
    <mergeCell ref="B3:D3"/>
    <mergeCell ref="E3:F3"/>
    <mergeCell ref="G3:J3"/>
    <mergeCell ref="B4:D4"/>
    <mergeCell ref="E4:F4"/>
    <mergeCell ref="G4:J4"/>
    <mergeCell ref="B5:D5"/>
    <mergeCell ref="G5:J5"/>
  </mergeCells>
  <printOptions horizontalCentered="1"/>
  <pageMargins left="0.39370078740157483" right="0.39370078740157483" top="0.39370078740157483" bottom="0.39370078740157483" header="0.51181102362204722" footer="0.51181102362204722"/>
  <pageSetup paperSize="9" orientation="landscape" r:id="rId1"/>
  <headerFooter alignWithMargins="0">
    <oddFooter>&amp;C_x000D_&amp;1#&amp;"Calibri"&amp;6&amp;K626469 Public</oddFooter>
  </headerFooter>
  <drawing r:id="rId2"/>
  <legacyDrawing r:id="rId3"/>
  <controls>
    <mc:AlternateContent xmlns:mc="http://schemas.openxmlformats.org/markup-compatibility/2006">
      <mc:Choice Requires="x14">
        <control shapeId="262145" r:id="rId4" name="Mise_en_Pages">
          <controlPr defaultSize="0" print="0" autoLine="0" r:id="rId5">
            <anchor>
              <from>
                <xdr:col>11</xdr:col>
                <xdr:colOff>476250</xdr:colOff>
                <xdr:row>1</xdr:row>
                <xdr:rowOff>19050</xdr:rowOff>
              </from>
              <to>
                <xdr:col>13</xdr:col>
                <xdr:colOff>752475</xdr:colOff>
                <xdr:row>2</xdr:row>
                <xdr:rowOff>190500</xdr:rowOff>
              </to>
            </anchor>
          </controlPr>
        </control>
      </mc:Choice>
      <mc:Fallback>
        <control shapeId="262145" r:id="rId4" name="Mise_en_Pages"/>
      </mc:Fallback>
    </mc:AlternateContent>
    <mc:AlternateContent xmlns:mc="http://schemas.openxmlformats.org/markup-compatibility/2006">
      <mc:Choice Requires="x14">
        <control shapeId="262146" r:id="rId6" name="impression">
          <controlPr defaultSize="0" print="0" autoLine="0" r:id="rId7">
            <anchor>
              <from>
                <xdr:col>11</xdr:col>
                <xdr:colOff>476250</xdr:colOff>
                <xdr:row>3</xdr:row>
                <xdr:rowOff>76200</xdr:rowOff>
              </from>
              <to>
                <xdr:col>13</xdr:col>
                <xdr:colOff>752475</xdr:colOff>
                <xdr:row>5</xdr:row>
                <xdr:rowOff>38100</xdr:rowOff>
              </to>
            </anchor>
          </controlPr>
        </control>
      </mc:Choice>
      <mc:Fallback>
        <control shapeId="262146" r:id="rId6" name="impression"/>
      </mc:Fallback>
    </mc:AlternateContent>
  </control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60DEC-94F0-4B2A-BD5A-B2A4D65FD7F6}">
  <sheetPr codeName="Feuil24">
    <tabColor rgb="FF7030A0"/>
  </sheetPr>
  <dimension ref="A1:J350"/>
  <sheetViews>
    <sheetView zoomScale="90" zoomScaleNormal="90" zoomScaleSheetLayoutView="100" workbookViewId="0">
      <selection activeCell="B38" sqref="B38"/>
    </sheetView>
  </sheetViews>
  <sheetFormatPr baseColWidth="10" defaultColWidth="11.42578125" defaultRowHeight="12.75" x14ac:dyDescent="0.2"/>
  <cols>
    <col min="1" max="1" width="12.42578125" style="1" bestFit="1" customWidth="1"/>
    <col min="2" max="2" width="16.42578125" style="1" bestFit="1" customWidth="1"/>
    <col min="3" max="3" width="11.85546875" style="2" bestFit="1" customWidth="1"/>
    <col min="4" max="4" width="9.28515625" style="1" customWidth="1"/>
    <col min="5" max="5" width="26.7109375" style="2" bestFit="1" customWidth="1"/>
    <col min="6" max="6" width="18.85546875" style="1" bestFit="1" customWidth="1"/>
    <col min="7" max="7" width="12" customWidth="1"/>
    <col min="8" max="8" width="11.42578125" bestFit="1" customWidth="1"/>
    <col min="9" max="9" width="11" bestFit="1" customWidth="1"/>
  </cols>
  <sheetData>
    <row r="1" spans="1:10" ht="18.75" customHeight="1" x14ac:dyDescent="0.25">
      <c r="A1" s="78" t="s">
        <v>2</v>
      </c>
      <c r="B1" s="253" t="s">
        <v>94</v>
      </c>
      <c r="C1" s="190"/>
      <c r="D1" s="190"/>
      <c r="E1" s="190"/>
      <c r="F1" s="190"/>
      <c r="G1" s="190"/>
      <c r="H1" s="190"/>
      <c r="I1" s="190"/>
      <c r="J1" s="254"/>
    </row>
    <row r="2" spans="1:10" ht="15.75" customHeight="1" x14ac:dyDescent="0.25">
      <c r="A2" s="76" t="s">
        <v>3</v>
      </c>
      <c r="B2" s="256" t="s">
        <v>98</v>
      </c>
      <c r="C2" s="198"/>
      <c r="D2" s="198"/>
      <c r="E2" s="255" t="s">
        <v>4</v>
      </c>
      <c r="F2" s="255"/>
      <c r="G2" s="194"/>
      <c r="H2" s="194"/>
      <c r="I2" s="194"/>
      <c r="J2" s="227"/>
    </row>
    <row r="3" spans="1:10" ht="15.75" customHeight="1" x14ac:dyDescent="0.25">
      <c r="A3" s="76" t="s">
        <v>0</v>
      </c>
      <c r="B3" s="256"/>
      <c r="C3" s="198"/>
      <c r="D3" s="198"/>
      <c r="E3" s="255" t="s">
        <v>5</v>
      </c>
      <c r="F3" s="255"/>
      <c r="G3" s="197">
        <f>G12</f>
        <v>0.10093012731481482</v>
      </c>
      <c r="H3" s="197"/>
      <c r="I3" s="197"/>
      <c r="J3" s="257"/>
    </row>
    <row r="4" spans="1:10" ht="15.75" customHeight="1" x14ac:dyDescent="0.25">
      <c r="A4" s="76" t="s">
        <v>1</v>
      </c>
      <c r="B4" s="256" t="s">
        <v>107</v>
      </c>
      <c r="C4" s="198"/>
      <c r="D4" s="198"/>
      <c r="E4" s="255" t="s">
        <v>6</v>
      </c>
      <c r="F4" s="255"/>
      <c r="G4" s="199" t="str">
        <f>IF(AND(NOT(G2=""),NOT(G3="")),G2/(HOUR(G3)+(MINUTE(G3)/60)+(SECOND(G3)/3600)),"")</f>
        <v/>
      </c>
      <c r="H4" s="199"/>
      <c r="I4" s="199"/>
      <c r="J4" s="258"/>
    </row>
    <row r="5" spans="1:10" ht="15.75" customHeight="1" x14ac:dyDescent="0.25">
      <c r="A5" s="76" t="s">
        <v>10</v>
      </c>
      <c r="B5" s="259">
        <v>26</v>
      </c>
      <c r="C5" s="194"/>
      <c r="D5" s="194"/>
      <c r="E5" s="54"/>
      <c r="F5" s="91" t="s">
        <v>11</v>
      </c>
      <c r="G5" s="194">
        <f>'Scratch CLM'!B5</f>
        <v>39</v>
      </c>
      <c r="H5" s="194"/>
      <c r="I5" s="194"/>
      <c r="J5" s="227"/>
    </row>
    <row r="6" spans="1:10" ht="12.75" customHeight="1" x14ac:dyDescent="0.2">
      <c r="A6" s="209" t="s">
        <v>138</v>
      </c>
      <c r="B6" s="210"/>
      <c r="C6" s="210"/>
      <c r="D6" s="210"/>
      <c r="E6" s="210"/>
      <c r="F6" s="210"/>
      <c r="G6" s="210"/>
      <c r="H6" s="210"/>
      <c r="I6" s="210"/>
      <c r="J6" s="211"/>
    </row>
    <row r="7" spans="1:10" ht="13.5" customHeight="1" x14ac:dyDescent="0.2">
      <c r="A7" s="209"/>
      <c r="B7" s="210"/>
      <c r="C7" s="210"/>
      <c r="D7" s="210"/>
      <c r="E7" s="210"/>
      <c r="F7" s="210"/>
      <c r="G7" s="210"/>
      <c r="H7" s="210"/>
      <c r="I7" s="210"/>
      <c r="J7" s="211"/>
    </row>
    <row r="8" spans="1:10" ht="15.75" x14ac:dyDescent="0.25">
      <c r="A8" s="14" t="s">
        <v>8</v>
      </c>
      <c r="B8" s="90" t="s">
        <v>83</v>
      </c>
      <c r="C8" s="90" t="s">
        <v>13</v>
      </c>
      <c r="D8" s="90" t="s">
        <v>84</v>
      </c>
      <c r="E8" s="90" t="s">
        <v>104</v>
      </c>
      <c r="F8" s="90" t="s">
        <v>7</v>
      </c>
      <c r="G8" s="90" t="s">
        <v>5</v>
      </c>
      <c r="H8" s="89"/>
      <c r="I8" s="14" t="s">
        <v>102</v>
      </c>
      <c r="J8" s="89" t="s">
        <v>103</v>
      </c>
    </row>
    <row r="9" spans="1:10" x14ac:dyDescent="0.2">
      <c r="A9" s="303">
        <v>1</v>
      </c>
      <c r="B9" s="311">
        <v>0.30591196759259259</v>
      </c>
      <c r="C9" s="312">
        <v>16</v>
      </c>
      <c r="D9" s="305" t="s">
        <v>72</v>
      </c>
      <c r="E9" s="294" t="s">
        <v>43</v>
      </c>
      <c r="F9" s="294" t="s">
        <v>79</v>
      </c>
      <c r="G9" s="311">
        <v>0.10081494212962963</v>
      </c>
      <c r="H9" s="105"/>
      <c r="I9" s="101">
        <f>IF(C9&lt;&gt;"",VLOOKUP(C9,'Scratch route'!$B$7:$H$200,6,FALSE)," ")</f>
        <v>8.3752719907407402E-2</v>
      </c>
      <c r="J9" s="105">
        <f>IF(C9&lt;&gt;"",VLOOKUP(C9,'Scratch CLM'!$B$7:$H$200,6,FALSE)," ")</f>
        <v>1.7062222222222225E-2</v>
      </c>
    </row>
    <row r="10" spans="1:10" x14ac:dyDescent="0.2">
      <c r="A10" s="303"/>
      <c r="B10" s="311"/>
      <c r="C10" s="312">
        <v>30</v>
      </c>
      <c r="D10" s="305" t="s">
        <v>72</v>
      </c>
      <c r="E10" s="294" t="s">
        <v>56</v>
      </c>
      <c r="F10" s="294" t="s">
        <v>79</v>
      </c>
      <c r="G10" s="311">
        <v>0.10091284722222221</v>
      </c>
      <c r="H10" s="105"/>
      <c r="I10" s="101">
        <f>IF(C10&lt;&gt;"",VLOOKUP(C10,'Scratch route'!$B$7:$H$200,6,FALSE)," ")</f>
        <v>8.3640127314814808E-2</v>
      </c>
      <c r="J10" s="105">
        <f>IF(C10&lt;&gt;"",VLOOKUP(C10,'Scratch CLM'!$B$7:$H$200,6,FALSE)," ")</f>
        <v>1.7272719907407409E-2</v>
      </c>
    </row>
    <row r="11" spans="1:10" x14ac:dyDescent="0.2">
      <c r="A11" s="303"/>
      <c r="B11" s="311"/>
      <c r="C11" s="312">
        <v>20</v>
      </c>
      <c r="D11" s="305" t="s">
        <v>72</v>
      </c>
      <c r="E11" s="294" t="s">
        <v>47</v>
      </c>
      <c r="F11" s="294" t="s">
        <v>79</v>
      </c>
      <c r="G11" s="311">
        <v>0.10418417824074074</v>
      </c>
      <c r="H11" s="105"/>
      <c r="I11" s="101">
        <f>IF(C11&lt;&gt;"",VLOOKUP(C11,'Scratch route'!$B$7:$H$200,6,FALSE)," ")</f>
        <v>8.7267164351851848E-2</v>
      </c>
      <c r="J11" s="105">
        <f>IF(C11&lt;&gt;"",VLOOKUP(C11,'Scratch CLM'!$B$7:$H$200,6,FALSE)," ")</f>
        <v>1.6917013888888888E-2</v>
      </c>
    </row>
    <row r="12" spans="1:10" ht="12.75" customHeight="1" x14ac:dyDescent="0.2">
      <c r="A12" s="176">
        <v>2</v>
      </c>
      <c r="B12" s="153">
        <v>0.31247466435185189</v>
      </c>
      <c r="C12" s="154">
        <v>1</v>
      </c>
      <c r="D12" s="155" t="s">
        <v>65</v>
      </c>
      <c r="E12" s="156" t="s">
        <v>30</v>
      </c>
      <c r="F12" s="156" t="s">
        <v>79</v>
      </c>
      <c r="G12" s="153">
        <v>0.10093012731481482</v>
      </c>
      <c r="H12" s="105"/>
      <c r="I12" s="101">
        <f>IF(C12&lt;&gt;"",VLOOKUP(C12,'Scratch route'!$B$7:$H$200,6,FALSE)," ")</f>
        <v>8.5084583333333338E-2</v>
      </c>
      <c r="J12" s="105">
        <f>IF(C12&lt;&gt;"",VLOOKUP(C12,'Scratch CLM'!$B$7:$H$200,6,FALSE)," ")</f>
        <v>1.584554398148148E-2</v>
      </c>
    </row>
    <row r="13" spans="1:10" ht="12.75" customHeight="1" x14ac:dyDescent="0.2">
      <c r="A13" s="176"/>
      <c r="B13" s="153"/>
      <c r="C13" s="154">
        <v>21</v>
      </c>
      <c r="D13" s="155" t="s">
        <v>65</v>
      </c>
      <c r="E13" s="156" t="s">
        <v>48</v>
      </c>
      <c r="F13" s="156" t="s">
        <v>80</v>
      </c>
      <c r="G13" s="153">
        <v>0.10435952546296297</v>
      </c>
      <c r="H13" s="105"/>
      <c r="I13" s="101">
        <f>IF(C13&lt;&gt;"",VLOOKUP(C13,'Scratch route'!$B$7:$H$200,6,FALSE)," ")</f>
        <v>8.7002673611111123E-2</v>
      </c>
      <c r="J13" s="105">
        <f>IF(C13&lt;&gt;"",VLOOKUP(C13,'Scratch CLM'!$B$7:$H$200,6,FALSE)," ")</f>
        <v>1.7356851851851849E-2</v>
      </c>
    </row>
    <row r="14" spans="1:10" x14ac:dyDescent="0.2">
      <c r="A14" s="176"/>
      <c r="B14" s="153"/>
      <c r="C14" s="154">
        <v>7</v>
      </c>
      <c r="D14" s="155" t="s">
        <v>65</v>
      </c>
      <c r="E14" s="156" t="s">
        <v>35</v>
      </c>
      <c r="F14" s="156" t="s">
        <v>80</v>
      </c>
      <c r="G14" s="153">
        <v>0.10718501157407409</v>
      </c>
      <c r="H14" s="105"/>
      <c r="I14" s="101">
        <f>IF(C14&lt;&gt;"",VLOOKUP(C14,'Scratch route'!$B$7:$H$200,6,FALSE)," ")</f>
        <v>8.8536284722222233E-2</v>
      </c>
      <c r="J14" s="105">
        <f>IF(C14&lt;&gt;"",VLOOKUP(C14,'Scratch CLM'!$B$7:$H$200,6,FALSE)," ")</f>
        <v>1.8648726851851854E-2</v>
      </c>
    </row>
    <row r="15" spans="1:10" x14ac:dyDescent="0.2">
      <c r="A15" s="176">
        <v>3</v>
      </c>
      <c r="B15" s="153">
        <v>0.32298245370370371</v>
      </c>
      <c r="C15" s="154">
        <v>2</v>
      </c>
      <c r="D15" s="155" t="s">
        <v>66</v>
      </c>
      <c r="E15" s="156" t="s">
        <v>31</v>
      </c>
      <c r="F15" s="156" t="s">
        <v>80</v>
      </c>
      <c r="G15" s="153">
        <v>0.10414623842592594</v>
      </c>
      <c r="H15" s="105"/>
      <c r="I15" s="101">
        <f>IF(C15&lt;&gt;"",VLOOKUP(C15,'Scratch route'!$B$7:$H$200,6,FALSE)," ")</f>
        <v>8.7002673611111123E-2</v>
      </c>
      <c r="J15" s="105">
        <f>IF(C15&lt;&gt;"",VLOOKUP(C15,'Scratch CLM'!$B$7:$H$200,6,FALSE)," ")</f>
        <v>1.7143564814814816E-2</v>
      </c>
    </row>
    <row r="16" spans="1:10" x14ac:dyDescent="0.2">
      <c r="A16" s="176"/>
      <c r="B16" s="153"/>
      <c r="C16" s="154">
        <v>5</v>
      </c>
      <c r="D16" s="155" t="s">
        <v>66</v>
      </c>
      <c r="E16" s="156" t="s">
        <v>34</v>
      </c>
      <c r="F16" s="156" t="s">
        <v>80</v>
      </c>
      <c r="G16" s="153">
        <v>0.10581516203703704</v>
      </c>
      <c r="H16" s="105"/>
      <c r="I16" s="101">
        <f>IF(C16&lt;&gt;"",VLOOKUP(C16,'Scratch route'!$B$7:$H$200,6,FALSE)," ")</f>
        <v>8.7044988425925937E-2</v>
      </c>
      <c r="J16" s="105">
        <f>IF(C16&lt;&gt;"",VLOOKUP(C16,'Scratch CLM'!$B$7:$H$200,6,FALSE)," ")</f>
        <v>1.8770173611111111E-2</v>
      </c>
    </row>
    <row r="17" spans="1:10" x14ac:dyDescent="0.2">
      <c r="A17" s="176"/>
      <c r="B17" s="153"/>
      <c r="C17" s="154">
        <v>12</v>
      </c>
      <c r="D17" s="155" t="s">
        <v>66</v>
      </c>
      <c r="E17" s="156" t="s">
        <v>39</v>
      </c>
      <c r="F17" s="156" t="s">
        <v>80</v>
      </c>
      <c r="G17" s="153">
        <v>0.11302105324074074</v>
      </c>
      <c r="H17" s="105"/>
      <c r="I17" s="101">
        <f>IF(C17&lt;&gt;"",VLOOKUP(C17,'Scratch route'!$B$7:$H$200,6,FALSE)," ")</f>
        <v>9.3524710648148157E-2</v>
      </c>
      <c r="J17" s="105">
        <f>IF(C17&lt;&gt;"",VLOOKUP(C17,'Scratch CLM'!$B$7:$H$200,6,FALSE)," ")</f>
        <v>1.9496342592592593E-2</v>
      </c>
    </row>
    <row r="18" spans="1:10" x14ac:dyDescent="0.2">
      <c r="A18" s="176">
        <v>4</v>
      </c>
      <c r="B18" s="153">
        <v>0.32626153935185187</v>
      </c>
      <c r="C18" s="154">
        <v>3</v>
      </c>
      <c r="D18" s="155" t="s">
        <v>67</v>
      </c>
      <c r="E18" s="156" t="s">
        <v>32</v>
      </c>
      <c r="F18" s="156" t="s">
        <v>79</v>
      </c>
      <c r="G18" s="153">
        <v>9.8989444444444449E-2</v>
      </c>
      <c r="H18" s="105"/>
      <c r="I18" s="101">
        <f>IF(C18&lt;&gt;"",VLOOKUP(C18,'Scratch route'!$B$7:$H$200,6,FALSE)," ")</f>
        <v>8.3239756944444451E-2</v>
      </c>
      <c r="J18" s="105">
        <f>IF(C18&lt;&gt;"",VLOOKUP(C18,'Scratch CLM'!$B$7:$H$200,6,FALSE)," ")</f>
        <v>1.5749687500000002E-2</v>
      </c>
    </row>
    <row r="19" spans="1:10" x14ac:dyDescent="0.2">
      <c r="A19" s="176"/>
      <c r="B19" s="153"/>
      <c r="C19" s="154">
        <v>8</v>
      </c>
      <c r="D19" s="155" t="s">
        <v>67</v>
      </c>
      <c r="E19" s="156" t="s">
        <v>36</v>
      </c>
      <c r="F19" s="156" t="s">
        <v>79</v>
      </c>
      <c r="G19" s="153">
        <v>9.9886956018518519E-2</v>
      </c>
      <c r="H19" s="105"/>
      <c r="I19" s="101">
        <f>IF(C19&lt;&gt;"",VLOOKUP(C19,'Scratch route'!$B$7:$H$200,6,FALSE)," ")</f>
        <v>8.3684699074074068E-2</v>
      </c>
      <c r="J19" s="105">
        <f>IF(C19&lt;&gt;"",VLOOKUP(C19,'Scratch CLM'!$B$7:$H$200,6,FALSE)," ")</f>
        <v>1.6202256944444444E-2</v>
      </c>
    </row>
    <row r="20" spans="1:10" x14ac:dyDescent="0.2">
      <c r="A20" s="176"/>
      <c r="B20" s="153"/>
      <c r="C20" s="154">
        <v>13</v>
      </c>
      <c r="D20" s="155" t="s">
        <v>67</v>
      </c>
      <c r="E20" s="156" t="s">
        <v>40</v>
      </c>
      <c r="F20" s="156" t="s">
        <v>80</v>
      </c>
      <c r="G20" s="153">
        <v>0.12738513888888889</v>
      </c>
      <c r="H20" s="105"/>
      <c r="I20" s="101">
        <f>IF(C20&lt;&gt;"",VLOOKUP(C20,'Scratch route'!$B$7:$H$200,6,FALSE)," ")</f>
        <v>0.10616371527777778</v>
      </c>
      <c r="J20" s="105">
        <f>IF(C20&lt;&gt;"",VLOOKUP(C20,'Scratch CLM'!$B$7:$H$200,6,FALSE)," ")</f>
        <v>2.1221423611111109E-2</v>
      </c>
    </row>
    <row r="21" spans="1:10" x14ac:dyDescent="0.2">
      <c r="A21" s="176">
        <v>5</v>
      </c>
      <c r="B21" s="153">
        <v>0.32853443287037037</v>
      </c>
      <c r="C21" s="154">
        <v>4</v>
      </c>
      <c r="D21" s="155" t="s">
        <v>68</v>
      </c>
      <c r="E21" s="156" t="s">
        <v>33</v>
      </c>
      <c r="F21" s="156" t="s">
        <v>80</v>
      </c>
      <c r="G21" s="153">
        <v>0.10007925925925926</v>
      </c>
      <c r="H21" s="105"/>
      <c r="I21" s="101">
        <f>IF(C21&lt;&gt;"",VLOOKUP(C21,'Scratch route'!$B$7:$H$200,6,FALSE)," ")</f>
        <v>8.3640127314814808E-2</v>
      </c>
      <c r="J21" s="105">
        <f>IF(C21&lt;&gt;"",VLOOKUP(C21,'Scratch CLM'!$B$7:$H$200,6,FALSE)," ")</f>
        <v>1.6439131944444445E-2</v>
      </c>
    </row>
    <row r="22" spans="1:10" x14ac:dyDescent="0.2">
      <c r="A22" s="176"/>
      <c r="B22" s="153"/>
      <c r="C22" s="154">
        <v>19</v>
      </c>
      <c r="D22" s="155" t="s">
        <v>68</v>
      </c>
      <c r="E22" s="156" t="s">
        <v>46</v>
      </c>
      <c r="F22" s="156" t="s">
        <v>80</v>
      </c>
      <c r="G22" s="153">
        <v>0.108281875</v>
      </c>
      <c r="H22" s="105"/>
      <c r="I22" s="101">
        <f>IF(C22&lt;&gt;"",VLOOKUP(C22,'Scratch route'!$B$7:$H$200,6,FALSE)," ")</f>
        <v>9.058259259259259E-2</v>
      </c>
      <c r="J22" s="105">
        <f>IF(C22&lt;&gt;"",VLOOKUP(C22,'Scratch CLM'!$B$7:$H$200,6,FALSE)," ")</f>
        <v>1.7699282407407407E-2</v>
      </c>
    </row>
    <row r="23" spans="1:10" x14ac:dyDescent="0.2">
      <c r="A23" s="176"/>
      <c r="B23" s="153"/>
      <c r="C23" s="154">
        <v>29</v>
      </c>
      <c r="D23" s="155" t="s">
        <v>68</v>
      </c>
      <c r="E23" s="156" t="s">
        <v>55</v>
      </c>
      <c r="F23" s="156" t="s">
        <v>80</v>
      </c>
      <c r="G23" s="153">
        <v>0.1201732986111111</v>
      </c>
      <c r="H23" s="105"/>
      <c r="I23" s="101">
        <f>IF(C23&lt;&gt;"",VLOOKUP(C23,'Scratch route'!$B$7:$H$200,6,FALSE)," ")</f>
        <v>9.9426562499999996E-2</v>
      </c>
      <c r="J23" s="105">
        <f>IF(C23&lt;&gt;"",VLOOKUP(C23,'Scratch CLM'!$B$7:$H$200,6,FALSE)," ")</f>
        <v>2.0746736111111112E-2</v>
      </c>
    </row>
    <row r="24" spans="1:10" x14ac:dyDescent="0.2">
      <c r="A24" s="176" t="s">
        <v>124</v>
      </c>
      <c r="B24" s="172">
        <v>0.26079840277777777</v>
      </c>
      <c r="C24" s="173">
        <v>31</v>
      </c>
      <c r="D24" s="174" t="s">
        <v>75</v>
      </c>
      <c r="E24" s="175" t="s">
        <v>57</v>
      </c>
      <c r="F24" s="175" t="s">
        <v>80</v>
      </c>
      <c r="G24" s="172">
        <v>0.12362768518518519</v>
      </c>
      <c r="H24" s="105"/>
      <c r="I24" s="101">
        <f>IF(C24&lt;&gt;"",VLOOKUP(C24,'Scratch route'!$B$7:$H$200,6,FALSE)," ")</f>
        <v>0.10213471064814815</v>
      </c>
      <c r="J24" s="105">
        <f>IF(C24&lt;&gt;"",VLOOKUP(C24,'Scratch CLM'!$B$7:$H$200,6,FALSE)," ")</f>
        <v>2.1492974537037038E-2</v>
      </c>
    </row>
    <row r="25" spans="1:10" x14ac:dyDescent="0.2">
      <c r="A25" s="176"/>
      <c r="B25" s="172"/>
      <c r="C25" s="173">
        <v>27</v>
      </c>
      <c r="D25" s="174" t="s">
        <v>75</v>
      </c>
      <c r="E25" s="175" t="s">
        <v>53</v>
      </c>
      <c r="F25" s="175" t="s">
        <v>80</v>
      </c>
      <c r="G25" s="172">
        <v>0.13717071759259258</v>
      </c>
      <c r="H25" s="105"/>
      <c r="I25" s="101">
        <f>IF(C25&lt;&gt;"",VLOOKUP(C25,'Scratch route'!$B$7:$H$200,6,FALSE)," ")</f>
        <v>0.11375810185185185</v>
      </c>
      <c r="J25" s="105">
        <f>IF(C25&lt;&gt;"",VLOOKUP(C25,'Scratch CLM'!$B$7:$H$200,6,FALSE)," ")</f>
        <v>2.3412615740740741E-2</v>
      </c>
    </row>
    <row r="26" spans="1:10" x14ac:dyDescent="0.2">
      <c r="A26" s="176" t="s">
        <v>124</v>
      </c>
      <c r="B26" s="111">
        <v>9.9488761574074075E-2</v>
      </c>
      <c r="C26" s="93">
        <v>10</v>
      </c>
      <c r="D26" s="94" t="s">
        <v>71</v>
      </c>
      <c r="E26" s="92" t="s">
        <v>38</v>
      </c>
      <c r="F26" s="92" t="s">
        <v>80</v>
      </c>
      <c r="G26" s="111">
        <v>9.9488761574074075E-2</v>
      </c>
      <c r="H26" s="105"/>
      <c r="I26" s="101">
        <f>IF(C26&lt;&gt;"",VLOOKUP(C26,'Scratch route'!$B$7:$H$200,6,FALSE)," ")</f>
        <v>8.3640127314814808E-2</v>
      </c>
      <c r="J26" s="105">
        <f>IF(C26&lt;&gt;"",VLOOKUP(C26,'Scratch CLM'!$B$7:$H$200,6,FALSE)," ")</f>
        <v>1.584863425925926E-2</v>
      </c>
    </row>
    <row r="27" spans="1:10" x14ac:dyDescent="0.2">
      <c r="A27" s="176" t="s">
        <v>124</v>
      </c>
      <c r="B27" s="111">
        <v>0.10435332175925927</v>
      </c>
      <c r="C27" s="93">
        <v>11</v>
      </c>
      <c r="D27" s="94" t="s">
        <v>69</v>
      </c>
      <c r="E27" s="92" t="s">
        <v>93</v>
      </c>
      <c r="F27" s="92" t="s">
        <v>80</v>
      </c>
      <c r="G27" s="111">
        <v>0.10435332175925927</v>
      </c>
      <c r="H27" s="105"/>
      <c r="I27" s="101">
        <f>IF(C27&lt;&gt;"",VLOOKUP(C27,'Scratch route'!$B$7:$H$200,6,FALSE)," ")</f>
        <v>8.7044988425925937E-2</v>
      </c>
      <c r="J27" s="105">
        <f>IF(C27&lt;&gt;"",VLOOKUP(C27,'Scratch CLM'!$B$7:$H$200,6,FALSE)," ")</f>
        <v>1.7308333333333332E-2</v>
      </c>
    </row>
    <row r="28" spans="1:10" x14ac:dyDescent="0.2">
      <c r="A28" s="176" t="s">
        <v>124</v>
      </c>
      <c r="B28" s="111">
        <v>0.10956425925925926</v>
      </c>
      <c r="C28" s="93">
        <v>15</v>
      </c>
      <c r="D28" s="94" t="s">
        <v>73</v>
      </c>
      <c r="E28" s="92" t="s">
        <v>42</v>
      </c>
      <c r="F28" s="92" t="s">
        <v>79</v>
      </c>
      <c r="G28" s="111">
        <v>0.10956425925925926</v>
      </c>
      <c r="H28" s="105"/>
      <c r="I28" s="101">
        <f>IF(C28&lt;&gt;"",VLOOKUP(C28,'Scratch route'!$B$7:$H$200,6,FALSE)," ")</f>
        <v>9.2102847222222228E-2</v>
      </c>
      <c r="J28" s="105">
        <f>IF(C28&lt;&gt;"",VLOOKUP(C28,'Scratch CLM'!$B$7:$H$200,6,FALSE)," ")</f>
        <v>1.7461412037037036E-2</v>
      </c>
    </row>
    <row r="29" spans="1:10" x14ac:dyDescent="0.2">
      <c r="A29" s="176" t="s">
        <v>124</v>
      </c>
      <c r="B29" s="111">
        <v>0.12451775462962965</v>
      </c>
      <c r="C29" s="93">
        <v>28</v>
      </c>
      <c r="D29" s="94" t="s">
        <v>76</v>
      </c>
      <c r="E29" s="92" t="s">
        <v>54</v>
      </c>
      <c r="F29" s="92" t="s">
        <v>80</v>
      </c>
      <c r="G29" s="111">
        <v>0.12451775462962965</v>
      </c>
      <c r="H29" s="105"/>
      <c r="I29" s="101">
        <f>IF(C29&lt;&gt;"",VLOOKUP(C29,'Scratch route'!$B$7:$H$200,6,FALSE)," ")</f>
        <v>0.10469153935185187</v>
      </c>
      <c r="J29" s="105">
        <f>IF(C29&lt;&gt;"",VLOOKUP(C29,'Scratch CLM'!$B$7:$H$200,6,FALSE)," ")</f>
        <v>1.9826215277777778E-2</v>
      </c>
    </row>
    <row r="30" spans="1:10" x14ac:dyDescent="0.2">
      <c r="A30" s="60"/>
      <c r="B30" s="98"/>
      <c r="C30" s="119"/>
      <c r="D30" s="54"/>
      <c r="E30" s="39"/>
      <c r="F30" s="39"/>
      <c r="G30" s="98"/>
      <c r="H30" s="105"/>
      <c r="I30" s="101" t="str">
        <f>IF(C30&lt;&gt;"",VLOOKUP(C30,'Scratch route'!$B$7:$H$200,6,FALSE)," ")</f>
        <v xml:space="preserve"> </v>
      </c>
      <c r="J30" s="105" t="str">
        <f>IF(C30&lt;&gt;"",VLOOKUP(C30,'Scratch CLM'!$B$7:$H$200,6,FALSE)," ")</f>
        <v xml:space="preserve"> </v>
      </c>
    </row>
    <row r="31" spans="1:10" x14ac:dyDescent="0.2">
      <c r="A31" s="60"/>
      <c r="B31" s="98"/>
      <c r="C31" s="119"/>
      <c r="D31" s="54"/>
      <c r="E31" s="39"/>
      <c r="F31" s="39"/>
      <c r="G31" s="98"/>
      <c r="H31" s="105"/>
      <c r="I31" s="101" t="str">
        <f>IF(C31&lt;&gt;"",VLOOKUP(C31,'Scratch route'!$B$7:$H$200,6,FALSE)," ")</f>
        <v xml:space="preserve"> </v>
      </c>
      <c r="J31" s="105" t="str">
        <f>IF(C31&lt;&gt;"",VLOOKUP(C31,'Scratch CLM'!$B$7:$H$200,6,FALSE)," ")</f>
        <v xml:space="preserve"> </v>
      </c>
    </row>
    <row r="32" spans="1:10" x14ac:dyDescent="0.2">
      <c r="A32" s="60"/>
      <c r="B32" s="98"/>
      <c r="C32" s="119"/>
      <c r="D32" s="54"/>
      <c r="E32" s="39"/>
      <c r="F32" s="39"/>
      <c r="G32" s="98"/>
      <c r="H32" s="105"/>
      <c r="I32" s="101" t="str">
        <f>IF(C32&lt;&gt;"",VLOOKUP(C32,'Scratch route'!$B$7:$H$200,6,FALSE)," ")</f>
        <v xml:space="preserve"> </v>
      </c>
      <c r="J32" s="105" t="str">
        <f>IF(C32&lt;&gt;"",VLOOKUP(C32,'Scratch CLM'!$B$7:$H$200,6,FALSE)," ")</f>
        <v xml:space="preserve"> </v>
      </c>
    </row>
    <row r="33" spans="1:10" x14ac:dyDescent="0.2">
      <c r="A33" s="60"/>
      <c r="B33" s="98"/>
      <c r="C33" s="119"/>
      <c r="D33" s="54"/>
      <c r="E33" s="39"/>
      <c r="F33" s="39"/>
      <c r="G33" s="98"/>
      <c r="H33" s="105"/>
      <c r="I33" s="101" t="str">
        <f>IF(C33&lt;&gt;"",VLOOKUP(C33,'Scratch route'!$B$7:$H$200,6,FALSE)," ")</f>
        <v xml:space="preserve"> </v>
      </c>
      <c r="J33" s="105" t="str">
        <f>IF(C33&lt;&gt;"",VLOOKUP(C33,'Scratch CLM'!$B$7:$H$200,6,FALSE)," ")</f>
        <v xml:space="preserve"> </v>
      </c>
    </row>
    <row r="34" spans="1:10" ht="13.5" thickBot="1" x14ac:dyDescent="0.25">
      <c r="A34" s="66"/>
      <c r="B34" s="99"/>
      <c r="C34" s="120"/>
      <c r="D34" s="63"/>
      <c r="E34" s="64"/>
      <c r="F34" s="64"/>
      <c r="G34" s="99"/>
      <c r="H34" s="106"/>
      <c r="I34" s="103" t="str">
        <f>IF(C34&lt;&gt;"",VLOOKUP(C34,'Scratch route'!$B$7:$H$200,6,FALSE)," ")</f>
        <v xml:space="preserve"> </v>
      </c>
      <c r="J34" s="106" t="str">
        <f>IF(C34&lt;&gt;"",VLOOKUP(C34,'Scratch CLM'!$B$7:$H$200,6,FALSE)," ")</f>
        <v xml:space="preserve"> </v>
      </c>
    </row>
    <row r="35" spans="1:10" x14ac:dyDescent="0.2">
      <c r="A35"/>
      <c r="B35"/>
      <c r="C35"/>
      <c r="D35"/>
      <c r="E35"/>
      <c r="F35"/>
    </row>
    <row r="36" spans="1:10" x14ac:dyDescent="0.2">
      <c r="A36"/>
      <c r="B36"/>
      <c r="C36"/>
      <c r="D36"/>
      <c r="E36"/>
      <c r="F36"/>
    </row>
    <row r="37" spans="1:10" x14ac:dyDescent="0.2">
      <c r="A37"/>
      <c r="B37"/>
      <c r="C37"/>
      <c r="D37"/>
      <c r="E37"/>
      <c r="F37"/>
    </row>
    <row r="38" spans="1:10" x14ac:dyDescent="0.2">
      <c r="A38"/>
      <c r="B38"/>
      <c r="C38"/>
      <c r="D38"/>
      <c r="E38"/>
      <c r="F38"/>
    </row>
    <row r="39" spans="1:10" x14ac:dyDescent="0.2">
      <c r="A39"/>
      <c r="B39"/>
      <c r="C39"/>
      <c r="D39"/>
      <c r="E39"/>
      <c r="F39"/>
    </row>
    <row r="40" spans="1:10" x14ac:dyDescent="0.2">
      <c r="A40"/>
      <c r="B40"/>
      <c r="C40"/>
      <c r="D40"/>
      <c r="E40"/>
      <c r="F40"/>
    </row>
    <row r="41" spans="1:10" x14ac:dyDescent="0.2">
      <c r="A41"/>
      <c r="B41"/>
      <c r="C41"/>
      <c r="D41"/>
      <c r="E41"/>
      <c r="F41"/>
    </row>
    <row r="42" spans="1:10" x14ac:dyDescent="0.2">
      <c r="A42"/>
      <c r="B42"/>
      <c r="C42"/>
      <c r="D42"/>
      <c r="E42"/>
      <c r="F42"/>
    </row>
    <row r="43" spans="1:10" x14ac:dyDescent="0.2">
      <c r="A43"/>
      <c r="B43"/>
      <c r="C43"/>
      <c r="D43"/>
      <c r="E43"/>
      <c r="F43"/>
    </row>
    <row r="44" spans="1:10" x14ac:dyDescent="0.2">
      <c r="A44"/>
      <c r="B44"/>
      <c r="C44"/>
      <c r="D44"/>
      <c r="E44"/>
      <c r="F44"/>
    </row>
    <row r="45" spans="1:10" x14ac:dyDescent="0.2">
      <c r="A45"/>
      <c r="B45"/>
      <c r="C45"/>
      <c r="D45"/>
      <c r="E45"/>
      <c r="F45"/>
    </row>
    <row r="46" spans="1:10" x14ac:dyDescent="0.2">
      <c r="A46"/>
      <c r="B46"/>
      <c r="C46"/>
      <c r="D46"/>
      <c r="E46"/>
      <c r="F46"/>
    </row>
    <row r="47" spans="1:10" x14ac:dyDescent="0.2">
      <c r="A47"/>
      <c r="B47"/>
      <c r="C47"/>
      <c r="D47"/>
      <c r="E47"/>
      <c r="F47"/>
    </row>
    <row r="48" spans="1:10" x14ac:dyDescent="0.2">
      <c r="A48"/>
      <c r="B48"/>
      <c r="C48"/>
      <c r="D48"/>
      <c r="E48"/>
      <c r="F48"/>
    </row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</sheetData>
  <sortState xmlns:xlrd2="http://schemas.microsoft.com/office/spreadsheetml/2017/richdata2" ref="A9:G23">
    <sortCondition ref="B9:B23"/>
    <sortCondition ref="G9:G23"/>
  </sortState>
  <mergeCells count="13">
    <mergeCell ref="A6:J7"/>
    <mergeCell ref="B1:J1"/>
    <mergeCell ref="B2:D2"/>
    <mergeCell ref="E2:F2"/>
    <mergeCell ref="G2:J2"/>
    <mergeCell ref="B3:D3"/>
    <mergeCell ref="E3:F3"/>
    <mergeCell ref="G3:J3"/>
    <mergeCell ref="B4:D4"/>
    <mergeCell ref="E4:F4"/>
    <mergeCell ref="G4:J4"/>
    <mergeCell ref="B5:D5"/>
    <mergeCell ref="G5:J5"/>
  </mergeCells>
  <printOptions horizontalCentered="1"/>
  <pageMargins left="0.39370078740157483" right="0.39370078740157483" top="0.39370078740157483" bottom="0.39370078740157483" header="0.51181102362204722" footer="0.51181102362204722"/>
  <pageSetup paperSize="9" orientation="landscape" r:id="rId1"/>
  <headerFooter alignWithMargins="0">
    <oddFooter>&amp;C_x000D_&amp;1#&amp;"Calibri"&amp;6&amp;K626469 Public</oddFooter>
  </headerFooter>
  <drawing r:id="rId2"/>
  <legacyDrawing r:id="rId3"/>
  <controls>
    <mc:AlternateContent xmlns:mc="http://schemas.openxmlformats.org/markup-compatibility/2006">
      <mc:Choice Requires="x14">
        <control shapeId="263169" r:id="rId4" name="Mise_en_Pages">
          <controlPr defaultSize="0" print="0" autoLine="0" r:id="rId5">
            <anchor>
              <from>
                <xdr:col>11</xdr:col>
                <xdr:colOff>476250</xdr:colOff>
                <xdr:row>1</xdr:row>
                <xdr:rowOff>19050</xdr:rowOff>
              </from>
              <to>
                <xdr:col>13</xdr:col>
                <xdr:colOff>752475</xdr:colOff>
                <xdr:row>2</xdr:row>
                <xdr:rowOff>190500</xdr:rowOff>
              </to>
            </anchor>
          </controlPr>
        </control>
      </mc:Choice>
      <mc:Fallback>
        <control shapeId="263169" r:id="rId4" name="Mise_en_Pages"/>
      </mc:Fallback>
    </mc:AlternateContent>
    <mc:AlternateContent xmlns:mc="http://schemas.openxmlformats.org/markup-compatibility/2006">
      <mc:Choice Requires="x14">
        <control shapeId="263170" r:id="rId6" name="impression">
          <controlPr defaultSize="0" print="0" autoLine="0" r:id="rId7">
            <anchor>
              <from>
                <xdr:col>11</xdr:col>
                <xdr:colOff>476250</xdr:colOff>
                <xdr:row>3</xdr:row>
                <xdr:rowOff>76200</xdr:rowOff>
              </from>
              <to>
                <xdr:col>13</xdr:col>
                <xdr:colOff>752475</xdr:colOff>
                <xdr:row>5</xdr:row>
                <xdr:rowOff>38100</xdr:rowOff>
              </to>
            </anchor>
          </controlPr>
        </control>
      </mc:Choice>
      <mc:Fallback>
        <control shapeId="263170" r:id="rId6" name="impression"/>
      </mc:Fallback>
    </mc:AlternateContent>
  </control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22AA4F-457D-401D-940C-6107E4E4DE40}">
  <dimension ref="A1:M22"/>
  <sheetViews>
    <sheetView workbookViewId="0">
      <selection activeCell="F36" sqref="F36"/>
    </sheetView>
  </sheetViews>
  <sheetFormatPr baseColWidth="10" defaultRowHeight="12.75" x14ac:dyDescent="0.2"/>
  <cols>
    <col min="2" max="2" width="16.42578125" customWidth="1"/>
    <col min="3" max="3" width="10.140625" customWidth="1"/>
    <col min="4" max="4" width="10.28515625" customWidth="1"/>
    <col min="5" max="5" width="10" customWidth="1"/>
    <col min="9" max="9" width="9.140625" customWidth="1"/>
    <col min="10" max="10" width="9.85546875" customWidth="1"/>
    <col min="11" max="11" width="10.28515625" customWidth="1"/>
  </cols>
  <sheetData>
    <row r="1" spans="1:13" ht="18.75" x14ac:dyDescent="0.3">
      <c r="A1" s="278" t="s">
        <v>158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</row>
    <row r="2" spans="1:13" ht="18.75" x14ac:dyDescent="0.3">
      <c r="A2" s="279" t="s">
        <v>163</v>
      </c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</row>
    <row r="3" spans="1:13" ht="18.75" x14ac:dyDescent="0.3">
      <c r="A3" s="109"/>
      <c r="B3" s="282"/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</row>
    <row r="4" spans="1:13" ht="15" x14ac:dyDescent="0.25">
      <c r="A4" s="283" t="s">
        <v>142</v>
      </c>
      <c r="B4" s="284"/>
      <c r="C4" s="285" t="s">
        <v>103</v>
      </c>
      <c r="D4" s="285"/>
      <c r="E4" s="285"/>
      <c r="F4" s="285"/>
      <c r="G4" s="286"/>
      <c r="H4" s="287"/>
      <c r="I4" s="285" t="s">
        <v>159</v>
      </c>
      <c r="J4" s="285"/>
      <c r="K4" s="285"/>
      <c r="L4" s="287" t="s">
        <v>144</v>
      </c>
      <c r="M4" s="287" t="s">
        <v>145</v>
      </c>
    </row>
    <row r="5" spans="1:13" ht="15" x14ac:dyDescent="0.25">
      <c r="A5" s="286"/>
      <c r="B5" s="287" t="s">
        <v>146</v>
      </c>
      <c r="C5" s="287" t="s">
        <v>82</v>
      </c>
      <c r="D5" s="287" t="s">
        <v>81</v>
      </c>
      <c r="E5" s="287" t="s">
        <v>79</v>
      </c>
      <c r="F5" s="287" t="s">
        <v>80</v>
      </c>
      <c r="G5" s="286"/>
      <c r="H5" s="287" t="s">
        <v>82</v>
      </c>
      <c r="I5" s="287" t="s">
        <v>81</v>
      </c>
      <c r="J5" s="287" t="s">
        <v>79</v>
      </c>
      <c r="K5" s="287" t="s">
        <v>80</v>
      </c>
      <c r="L5" s="288"/>
      <c r="M5" s="288"/>
    </row>
    <row r="6" spans="1:13" ht="15" x14ac:dyDescent="0.25">
      <c r="A6" s="286"/>
      <c r="B6" s="286"/>
      <c r="C6" s="286"/>
      <c r="D6" s="286"/>
      <c r="E6" s="286"/>
      <c r="F6" s="286"/>
      <c r="G6" s="286"/>
      <c r="H6" s="286"/>
      <c r="I6" s="286"/>
      <c r="J6" s="286"/>
      <c r="K6" s="286"/>
      <c r="L6" s="288" t="s">
        <v>147</v>
      </c>
      <c r="M6" s="288" t="s">
        <v>160</v>
      </c>
    </row>
    <row r="7" spans="1:13" ht="15" x14ac:dyDescent="0.25">
      <c r="A7" s="289">
        <v>1</v>
      </c>
      <c r="B7" s="287" t="s">
        <v>157</v>
      </c>
      <c r="C7" s="39">
        <v>1</v>
      </c>
      <c r="D7" s="175"/>
      <c r="E7" s="175"/>
      <c r="F7" s="39">
        <v>2</v>
      </c>
      <c r="G7" s="291"/>
      <c r="H7" s="39">
        <v>1</v>
      </c>
      <c r="I7" s="175"/>
      <c r="J7" s="175"/>
      <c r="K7" s="39">
        <v>1</v>
      </c>
      <c r="L7" s="39">
        <v>4</v>
      </c>
      <c r="M7" s="295">
        <f t="shared" ref="M7:M22" si="0" xml:space="preserve"> SUM(C7:F7) + SUM(H7:K7)</f>
        <v>5</v>
      </c>
    </row>
    <row r="8" spans="1:13" ht="15" x14ac:dyDescent="0.25">
      <c r="A8" s="293">
        <v>3</v>
      </c>
      <c r="B8" s="283" t="s">
        <v>149</v>
      </c>
      <c r="C8" s="175"/>
      <c r="D8" s="39">
        <v>2</v>
      </c>
      <c r="E8" s="175"/>
      <c r="F8" s="39">
        <v>3</v>
      </c>
      <c r="G8" s="291"/>
      <c r="H8" s="175"/>
      <c r="I8" s="39">
        <v>1</v>
      </c>
      <c r="J8" s="175"/>
      <c r="K8" s="39">
        <v>3</v>
      </c>
      <c r="L8" s="39">
        <v>4</v>
      </c>
      <c r="M8" s="295">
        <f t="shared" si="0"/>
        <v>9</v>
      </c>
    </row>
    <row r="9" spans="1:13" ht="15" x14ac:dyDescent="0.25">
      <c r="A9" s="293">
        <v>4</v>
      </c>
      <c r="B9" s="283" t="s">
        <v>65</v>
      </c>
      <c r="C9" s="175"/>
      <c r="D9" s="175"/>
      <c r="E9" s="296">
        <v>2</v>
      </c>
      <c r="F9" s="39">
        <v>5</v>
      </c>
      <c r="G9" s="291"/>
      <c r="H9" s="175"/>
      <c r="I9" s="175"/>
      <c r="J9" s="296">
        <v>5</v>
      </c>
      <c r="K9" s="39">
        <v>4</v>
      </c>
      <c r="L9" s="39">
        <v>4</v>
      </c>
      <c r="M9" s="295">
        <f t="shared" si="0"/>
        <v>16</v>
      </c>
    </row>
    <row r="10" spans="1:13" ht="15" x14ac:dyDescent="0.25">
      <c r="A10" s="293">
        <v>5</v>
      </c>
      <c r="B10" s="283" t="s">
        <v>74</v>
      </c>
      <c r="C10" s="39">
        <v>4</v>
      </c>
      <c r="D10" s="39">
        <v>5</v>
      </c>
      <c r="E10" s="175"/>
      <c r="F10" s="175"/>
      <c r="G10" s="291"/>
      <c r="H10" s="39">
        <v>4</v>
      </c>
      <c r="I10" s="39">
        <v>3</v>
      </c>
      <c r="J10" s="175"/>
      <c r="K10" s="175"/>
      <c r="L10" s="39">
        <v>4</v>
      </c>
      <c r="M10" s="295">
        <f t="shared" si="0"/>
        <v>16</v>
      </c>
    </row>
    <row r="11" spans="1:13" ht="15" x14ac:dyDescent="0.25">
      <c r="A11" s="293">
        <v>6</v>
      </c>
      <c r="B11" s="283" t="s">
        <v>151</v>
      </c>
      <c r="C11" s="175"/>
      <c r="D11" s="39">
        <v>4</v>
      </c>
      <c r="E11" s="175"/>
      <c r="F11" s="39">
        <v>4</v>
      </c>
      <c r="G11" s="291"/>
      <c r="H11" s="175"/>
      <c r="I11" s="39">
        <v>4</v>
      </c>
      <c r="J11" s="175"/>
      <c r="K11" s="39">
        <v>5</v>
      </c>
      <c r="L11" s="39">
        <v>4</v>
      </c>
      <c r="M11" s="295">
        <f t="shared" si="0"/>
        <v>17</v>
      </c>
    </row>
    <row r="12" spans="1:13" ht="15" x14ac:dyDescent="0.25">
      <c r="A12" s="293">
        <v>7</v>
      </c>
      <c r="B12" s="283" t="s">
        <v>152</v>
      </c>
      <c r="C12" s="175"/>
      <c r="D12" s="175"/>
      <c r="E12" s="39">
        <v>1</v>
      </c>
      <c r="F12" s="39">
        <v>14</v>
      </c>
      <c r="G12" s="291"/>
      <c r="H12" s="175"/>
      <c r="I12" s="175"/>
      <c r="J12" s="39">
        <v>1</v>
      </c>
      <c r="K12" s="39">
        <v>11</v>
      </c>
      <c r="L12" s="39">
        <v>4</v>
      </c>
      <c r="M12" s="295">
        <f t="shared" si="0"/>
        <v>27</v>
      </c>
    </row>
    <row r="13" spans="1:13" ht="15.75" thickBot="1" x14ac:dyDescent="0.3">
      <c r="A13" s="293">
        <v>8</v>
      </c>
      <c r="B13" s="283" t="s">
        <v>150</v>
      </c>
      <c r="C13" s="175"/>
      <c r="D13" s="175"/>
      <c r="E13" s="39">
        <v>4</v>
      </c>
      <c r="F13" s="39">
        <v>7</v>
      </c>
      <c r="G13" s="291"/>
      <c r="H13" s="175"/>
      <c r="I13" s="175"/>
      <c r="J13" s="39">
        <v>2</v>
      </c>
      <c r="K13" s="39">
        <v>16</v>
      </c>
      <c r="L13" s="64">
        <v>4</v>
      </c>
      <c r="M13" s="298">
        <f t="shared" si="0"/>
        <v>29</v>
      </c>
    </row>
    <row r="14" spans="1:13" ht="15" x14ac:dyDescent="0.25">
      <c r="A14" s="293">
        <v>9</v>
      </c>
      <c r="B14" s="283" t="s">
        <v>71</v>
      </c>
      <c r="C14" s="175"/>
      <c r="D14" s="175"/>
      <c r="E14" s="175"/>
      <c r="F14" s="39">
        <v>1</v>
      </c>
      <c r="G14" s="291"/>
      <c r="H14" s="175"/>
      <c r="I14" s="175"/>
      <c r="J14" s="175"/>
      <c r="K14" s="39">
        <v>2</v>
      </c>
      <c r="L14" s="87">
        <v>2</v>
      </c>
      <c r="M14" s="302">
        <f t="shared" si="0"/>
        <v>3</v>
      </c>
    </row>
    <row r="15" spans="1:13" ht="15" x14ac:dyDescent="0.25">
      <c r="A15" s="293">
        <v>10</v>
      </c>
      <c r="B15" s="283" t="s">
        <v>78</v>
      </c>
      <c r="C15" s="39">
        <v>2</v>
      </c>
      <c r="D15" s="175"/>
      <c r="E15" s="175"/>
      <c r="F15" s="175"/>
      <c r="G15" s="291"/>
      <c r="H15" s="39">
        <v>2</v>
      </c>
      <c r="I15" s="175"/>
      <c r="J15" s="175"/>
      <c r="K15" s="175"/>
      <c r="L15" s="299">
        <v>2</v>
      </c>
      <c r="M15" s="300">
        <f t="shared" si="0"/>
        <v>4</v>
      </c>
    </row>
    <row r="16" spans="1:13" ht="15" x14ac:dyDescent="0.25">
      <c r="A16" s="293">
        <v>2</v>
      </c>
      <c r="B16" s="283" t="s">
        <v>77</v>
      </c>
      <c r="C16" s="39">
        <v>3</v>
      </c>
      <c r="D16" s="175"/>
      <c r="E16" s="175"/>
      <c r="F16" s="175"/>
      <c r="G16" s="291"/>
      <c r="H16" s="39">
        <v>3</v>
      </c>
      <c r="I16" s="175"/>
      <c r="J16" s="175"/>
      <c r="K16" s="175"/>
      <c r="L16" s="39">
        <v>2</v>
      </c>
      <c r="M16" s="295">
        <f t="shared" si="0"/>
        <v>6</v>
      </c>
    </row>
    <row r="17" spans="1:13" ht="15" x14ac:dyDescent="0.25">
      <c r="A17" s="293">
        <v>12</v>
      </c>
      <c r="B17" s="283" t="s">
        <v>73</v>
      </c>
      <c r="C17" s="175"/>
      <c r="D17" s="175"/>
      <c r="E17" s="39">
        <v>7</v>
      </c>
      <c r="F17" s="175"/>
      <c r="G17" s="291"/>
      <c r="H17" s="175"/>
      <c r="I17" s="175"/>
      <c r="J17" s="39">
        <v>9</v>
      </c>
      <c r="K17" s="175"/>
      <c r="L17" s="39">
        <v>2</v>
      </c>
      <c r="M17" s="295">
        <f t="shared" si="0"/>
        <v>16</v>
      </c>
    </row>
    <row r="18" spans="1:13" ht="15" x14ac:dyDescent="0.25">
      <c r="A18" s="293">
        <v>13</v>
      </c>
      <c r="B18" s="283" t="s">
        <v>156</v>
      </c>
      <c r="C18" s="175"/>
      <c r="D18" s="175"/>
      <c r="E18" s="175"/>
      <c r="F18" s="39">
        <v>12</v>
      </c>
      <c r="G18" s="291"/>
      <c r="H18" s="175"/>
      <c r="I18" s="175"/>
      <c r="J18" s="175"/>
      <c r="K18" s="39">
        <v>13</v>
      </c>
      <c r="L18" s="39">
        <v>2</v>
      </c>
      <c r="M18" s="295">
        <f t="shared" si="0"/>
        <v>25</v>
      </c>
    </row>
    <row r="19" spans="1:13" ht="15.75" thickBot="1" x14ac:dyDescent="0.3">
      <c r="A19" s="293">
        <v>14</v>
      </c>
      <c r="B19" s="283" t="s">
        <v>75</v>
      </c>
      <c r="C19" s="175"/>
      <c r="D19" s="175"/>
      <c r="E19" s="175"/>
      <c r="F19" s="39">
        <v>15</v>
      </c>
      <c r="G19" s="291"/>
      <c r="H19" s="175"/>
      <c r="I19" s="175"/>
      <c r="J19" s="175"/>
      <c r="K19" s="39">
        <v>12</v>
      </c>
      <c r="L19" s="64">
        <v>2</v>
      </c>
      <c r="M19" s="298">
        <f t="shared" si="0"/>
        <v>27</v>
      </c>
    </row>
    <row r="20" spans="1:13" ht="15" x14ac:dyDescent="0.25">
      <c r="A20" s="293">
        <v>15</v>
      </c>
      <c r="B20" s="283" t="s">
        <v>154</v>
      </c>
      <c r="C20" s="175"/>
      <c r="D20" s="39">
        <v>1</v>
      </c>
      <c r="E20" s="175"/>
      <c r="F20" s="175"/>
      <c r="G20" s="291"/>
      <c r="H20" s="175"/>
      <c r="I20" s="175"/>
      <c r="J20" s="175"/>
      <c r="K20" s="175"/>
      <c r="L20" s="87">
        <v>1</v>
      </c>
      <c r="M20" s="302">
        <f t="shared" si="0"/>
        <v>1</v>
      </c>
    </row>
    <row r="21" spans="1:13" ht="15.75" thickBot="1" x14ac:dyDescent="0.3">
      <c r="A21" s="293">
        <v>11</v>
      </c>
      <c r="B21" s="283" t="s">
        <v>153</v>
      </c>
      <c r="C21" s="175"/>
      <c r="D21" s="175"/>
      <c r="E21" s="175"/>
      <c r="F21" s="175"/>
      <c r="G21" s="291"/>
      <c r="H21" s="175"/>
      <c r="I21" s="175"/>
      <c r="J21" s="39">
        <v>6</v>
      </c>
      <c r="K21" s="175"/>
      <c r="L21" s="64">
        <v>1</v>
      </c>
      <c r="M21" s="298">
        <f t="shared" si="0"/>
        <v>6</v>
      </c>
    </row>
    <row r="22" spans="1:13" ht="15" x14ac:dyDescent="0.25">
      <c r="A22" s="293" t="s">
        <v>124</v>
      </c>
      <c r="B22" s="283" t="s">
        <v>155</v>
      </c>
      <c r="C22" s="175"/>
      <c r="D22" s="175"/>
      <c r="E22" s="175"/>
      <c r="F22" s="175"/>
      <c r="G22" s="291"/>
      <c r="H22" s="175"/>
      <c r="I22" s="175"/>
      <c r="J22" s="175"/>
      <c r="K22" s="175"/>
      <c r="L22" s="299">
        <v>0</v>
      </c>
      <c r="M22" s="300">
        <f t="shared" si="0"/>
        <v>0</v>
      </c>
    </row>
  </sheetData>
  <mergeCells count="4">
    <mergeCell ref="A1:M1"/>
    <mergeCell ref="A2:M2"/>
    <mergeCell ref="C4:F4"/>
    <mergeCell ref="I4:K4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8E40E-D0F6-4B9F-ACC6-D1086F52762D}">
  <sheetPr codeName="Feuil6">
    <tabColor rgb="FFFFC000"/>
    <pageSetUpPr fitToPage="1"/>
  </sheetPr>
  <dimension ref="A1:L350"/>
  <sheetViews>
    <sheetView view="pageBreakPreview" zoomScaleNormal="70" zoomScaleSheetLayoutView="100" workbookViewId="0">
      <selection activeCell="K38" sqref="K38"/>
    </sheetView>
  </sheetViews>
  <sheetFormatPr baseColWidth="10" defaultColWidth="11.42578125" defaultRowHeight="12.75" x14ac:dyDescent="0.2"/>
  <cols>
    <col min="1" max="1" width="12.42578125" style="1" bestFit="1" customWidth="1"/>
    <col min="2" max="2" width="16.7109375" style="1" bestFit="1" customWidth="1"/>
    <col min="3" max="3" width="26.42578125" style="2" customWidth="1"/>
    <col min="4" max="4" width="25.85546875" style="1" bestFit="1" customWidth="1"/>
    <col min="5" max="5" width="9.5703125" style="2" customWidth="1"/>
    <col min="6" max="6" width="11.140625" style="1" customWidth="1"/>
    <col min="7" max="7" width="11" style="9" bestFit="1" customWidth="1"/>
    <col min="8" max="8" width="10.7109375" style="9" bestFit="1" customWidth="1"/>
  </cols>
  <sheetData>
    <row r="1" spans="1:10" ht="18.75" customHeight="1" x14ac:dyDescent="0.25">
      <c r="A1" s="78" t="s">
        <v>2</v>
      </c>
      <c r="B1" s="253" t="s">
        <v>94</v>
      </c>
      <c r="C1" s="190"/>
      <c r="D1" s="190"/>
      <c r="E1" s="190"/>
      <c r="F1" s="190"/>
      <c r="G1" s="190"/>
      <c r="H1" s="254"/>
    </row>
    <row r="2" spans="1:10" ht="15.75" x14ac:dyDescent="0.25">
      <c r="A2" s="76" t="s">
        <v>3</v>
      </c>
      <c r="B2" s="256" t="s">
        <v>98</v>
      </c>
      <c r="C2" s="198"/>
      <c r="D2" s="198"/>
      <c r="E2" s="255" t="s">
        <v>4</v>
      </c>
      <c r="F2" s="255"/>
      <c r="G2" s="194"/>
      <c r="H2" s="227"/>
      <c r="I2" s="7"/>
      <c r="J2" s="7"/>
    </row>
    <row r="3" spans="1:10" ht="15.75" customHeight="1" x14ac:dyDescent="0.25">
      <c r="A3" s="76" t="s">
        <v>0</v>
      </c>
      <c r="B3" s="256"/>
      <c r="C3" s="198"/>
      <c r="D3" s="198"/>
      <c r="E3" s="255" t="s">
        <v>5</v>
      </c>
      <c r="F3" s="255"/>
      <c r="G3" s="197">
        <f>G12</f>
        <v>4.9282407407407407E-2</v>
      </c>
      <c r="H3" s="257"/>
    </row>
    <row r="4" spans="1:10" ht="15.75" customHeight="1" x14ac:dyDescent="0.25">
      <c r="A4" s="76" t="s">
        <v>1</v>
      </c>
      <c r="B4" s="256" t="str">
        <f>Liste_engagés!B4</f>
        <v>Toutes</v>
      </c>
      <c r="C4" s="198"/>
      <c r="D4" s="198"/>
      <c r="E4" s="255" t="s">
        <v>6</v>
      </c>
      <c r="F4" s="255"/>
      <c r="G4" s="199" t="str">
        <f>IF(AND(NOT(G2=""),NOT(G3="")),G2/(HOUR(G3)+(MINUTE(G3)/60)+(SECOND(G3)/3600)),"")</f>
        <v/>
      </c>
      <c r="H4" s="258"/>
    </row>
    <row r="5" spans="1:10" ht="15.75" customHeight="1" thickBot="1" x14ac:dyDescent="0.3">
      <c r="A5" s="77" t="s">
        <v>10</v>
      </c>
      <c r="B5" s="243">
        <v>24</v>
      </c>
      <c r="C5" s="205"/>
      <c r="D5" s="205"/>
      <c r="E5" s="72"/>
      <c r="F5" s="11" t="s">
        <v>11</v>
      </c>
      <c r="G5" s="205">
        <f>'Scratch CLM'!B5</f>
        <v>39</v>
      </c>
      <c r="H5" s="230"/>
    </row>
    <row r="6" spans="1:10" ht="15.75" customHeight="1" x14ac:dyDescent="0.25">
      <c r="A6" s="250" t="s">
        <v>18</v>
      </c>
      <c r="B6" s="251"/>
      <c r="C6" s="251"/>
      <c r="D6" s="251"/>
      <c r="E6" s="251"/>
      <c r="F6" s="251"/>
      <c r="G6" s="251"/>
      <c r="H6" s="252"/>
    </row>
    <row r="7" spans="1:10" ht="15.75" customHeight="1" x14ac:dyDescent="0.25">
      <c r="A7" s="12" t="s">
        <v>15</v>
      </c>
      <c r="B7" s="231" t="s">
        <v>117</v>
      </c>
      <c r="C7" s="244"/>
      <c r="D7" s="107" t="s">
        <v>15</v>
      </c>
      <c r="E7" s="231"/>
      <c r="F7" s="232"/>
      <c r="G7" s="232"/>
      <c r="H7" s="233"/>
    </row>
    <row r="8" spans="1:10" ht="15.75" customHeight="1" thickBot="1" x14ac:dyDescent="0.3">
      <c r="A8" s="79" t="s">
        <v>20</v>
      </c>
      <c r="B8" s="234" t="s">
        <v>110</v>
      </c>
      <c r="C8" s="245"/>
      <c r="D8" s="108" t="s">
        <v>20</v>
      </c>
      <c r="E8" s="234"/>
      <c r="F8" s="235"/>
      <c r="G8" s="235"/>
      <c r="H8" s="236"/>
    </row>
    <row r="9" spans="1:10" ht="15.75" customHeight="1" x14ac:dyDescent="0.2">
      <c r="A9" s="260" t="s">
        <v>139</v>
      </c>
      <c r="B9" s="261"/>
      <c r="C9" s="261"/>
      <c r="D9" s="261"/>
      <c r="E9" s="261"/>
      <c r="F9" s="261"/>
      <c r="G9" s="261"/>
      <c r="H9" s="262"/>
    </row>
    <row r="10" spans="1:10" ht="15.75" customHeight="1" thickBot="1" x14ac:dyDescent="0.25">
      <c r="A10" s="240"/>
      <c r="B10" s="241"/>
      <c r="C10" s="241"/>
      <c r="D10" s="241"/>
      <c r="E10" s="241"/>
      <c r="F10" s="241"/>
      <c r="G10" s="241"/>
      <c r="H10" s="242"/>
    </row>
    <row r="11" spans="1:10" ht="15.75" customHeight="1" thickBot="1" x14ac:dyDescent="0.3">
      <c r="A11" s="80" t="s">
        <v>8</v>
      </c>
      <c r="B11" s="81" t="s">
        <v>9</v>
      </c>
      <c r="C11" s="81" t="s">
        <v>14</v>
      </c>
      <c r="D11" s="81" t="s">
        <v>12</v>
      </c>
      <c r="E11" s="82"/>
      <c r="F11" s="81" t="s">
        <v>7</v>
      </c>
      <c r="G11" s="75" t="s">
        <v>5</v>
      </c>
      <c r="H11" s="170"/>
    </row>
    <row r="12" spans="1:10" ht="12.75" customHeight="1" x14ac:dyDescent="0.2">
      <c r="A12" s="139">
        <v>1</v>
      </c>
      <c r="B12" s="140">
        <v>3</v>
      </c>
      <c r="C12" s="141" t="str">
        <f>IF(B12&lt;&gt;"",VLOOKUP(B12,Liste_engagés!$B$7:$F$200,2,FALSE)," ")</f>
        <v>CALMELET Thibaut</v>
      </c>
      <c r="D12" s="142" t="str">
        <f>IF(B12&lt;&gt;"",VLOOKUP(B12,Liste_engagés!$B$7:$F$200,3,FALSE)," ")</f>
        <v>BP AURA</v>
      </c>
      <c r="E12" s="140"/>
      <c r="F12" s="140" t="str">
        <f>IF(B12&lt;&gt;"",VLOOKUP(B12,Liste_engagés!$B$7:$F$200,5,FALSE)," ")</f>
        <v>VH</v>
      </c>
      <c r="G12" s="143">
        <v>4.9282407407407407E-2</v>
      </c>
      <c r="H12" s="144"/>
      <c r="I12" s="169"/>
      <c r="J12" s="169"/>
    </row>
    <row r="13" spans="1:10" ht="13.5" customHeight="1" x14ac:dyDescent="0.2">
      <c r="A13" s="132">
        <v>2</v>
      </c>
      <c r="B13" s="123">
        <v>35</v>
      </c>
      <c r="C13" s="124" t="str">
        <f>IF(B13&lt;&gt;"",VLOOKUP(B13,Liste_engagés!$B$7:$F$200,2,FALSE)," ")</f>
        <v>BOTTERO CAROLINE</v>
      </c>
      <c r="D13" s="125" t="str">
        <f>IF(B13&lt;&gt;"",VLOOKUP(B13,Liste_engagés!$B$7:$F$200,3,FALSE)," ")</f>
        <v>CERA</v>
      </c>
      <c r="E13" s="123"/>
      <c r="F13" s="123" t="str">
        <f>IF(B13&lt;&gt;"",VLOOKUP(B13,Liste_engagés!$B$7:$F$200,5,FALSE)," ")</f>
        <v>F</v>
      </c>
      <c r="G13" s="126">
        <v>5.0706018518518518E-2</v>
      </c>
      <c r="H13" s="138"/>
      <c r="I13" s="169"/>
      <c r="J13" s="169"/>
    </row>
    <row r="14" spans="1:10" x14ac:dyDescent="0.2">
      <c r="A14" s="60">
        <v>3</v>
      </c>
      <c r="B14" s="39">
        <v>9</v>
      </c>
      <c r="C14" s="37" t="str">
        <f>IF(B14&lt;&gt;"",VLOOKUP(B14,Liste_engagés!$B$7:$F$200,2,FALSE)," ")</f>
        <v>VOISIN ERIC</v>
      </c>
      <c r="D14" s="54" t="str">
        <f>IF(B14&lt;&gt;"",VLOOKUP(B14,Liste_engagés!$B$7:$F$200,3,FALSE)," ")</f>
        <v>CE IDF</v>
      </c>
      <c r="E14" s="39"/>
      <c r="F14" s="39" t="str">
        <f>IF(B14&lt;&gt;"",VLOOKUP(B14,Liste_engagés!$B$7:$F$200,5,FALSE)," ")</f>
        <v>VH</v>
      </c>
      <c r="G14" s="98">
        <v>5.1145833333333335E-2</v>
      </c>
      <c r="H14" s="61"/>
    </row>
    <row r="15" spans="1:10" x14ac:dyDescent="0.2">
      <c r="A15" s="132">
        <v>4</v>
      </c>
      <c r="B15" s="123">
        <v>26</v>
      </c>
      <c r="C15" s="124" t="str">
        <f>IF(B15&lt;&gt;"",VLOOKUP(B15,Liste_engagés!$B$7:$F$200,2,FALSE)," ")</f>
        <v>LAVAL ANAEL</v>
      </c>
      <c r="D15" s="125" t="str">
        <f>IF(B15&lt;&gt;"",VLOOKUP(B15,Liste_engagés!$B$7:$F$200,3,FALSE)," ")</f>
        <v>CE APC</v>
      </c>
      <c r="E15" s="123"/>
      <c r="F15" s="123" t="str">
        <f>IF(B15&lt;&gt;"",VLOOKUP(B15,Liste_engagés!$B$7:$F$200,5,FALSE)," ")</f>
        <v>SH</v>
      </c>
      <c r="G15" s="126">
        <v>5.4039351851851852E-2</v>
      </c>
      <c r="H15" s="138"/>
      <c r="I15" s="169"/>
      <c r="J15" s="169"/>
    </row>
    <row r="16" spans="1:10" x14ac:dyDescent="0.2">
      <c r="A16" s="60">
        <v>5</v>
      </c>
      <c r="B16" s="39">
        <v>20</v>
      </c>
      <c r="C16" s="37" t="str">
        <f>IF(B16&lt;&gt;"",VLOOKUP(B16,Liste_engagés!$B$7:$F$200,2,FALSE)," ")</f>
        <v>RIGAUT Arnaud</v>
      </c>
      <c r="D16" s="54" t="str">
        <f>IF(B16&lt;&gt;"",VLOOKUP(B16,Liste_engagés!$B$7:$F$200,3,FALSE)," ")</f>
        <v>CE HDF</v>
      </c>
      <c r="E16" s="39"/>
      <c r="F16" s="39" t="str">
        <f>IF(B16&lt;&gt;"",VLOOKUP(B16,Liste_engagés!$B$7:$F$200,5,FALSE)," ")</f>
        <v>VH</v>
      </c>
      <c r="G16" s="98">
        <v>5.4560185185185184E-2</v>
      </c>
      <c r="H16" s="61"/>
    </row>
    <row r="17" spans="1:12" x14ac:dyDescent="0.2">
      <c r="A17" s="60">
        <v>6</v>
      </c>
      <c r="B17" s="39">
        <v>15</v>
      </c>
      <c r="C17" s="37" t="str">
        <f>IF(B17&lt;&gt;"",VLOOKUP(B17,Liste_engagés!$B$7:$F$200,2,FALSE)," ")</f>
        <v>DERRIER Damien</v>
      </c>
      <c r="D17" s="54" t="str">
        <f>IF(B17&lt;&gt;"",VLOOKUP(B17,Liste_engagés!$B$7:$F$200,3,FALSE)," ")</f>
        <v>BPCE SA</v>
      </c>
      <c r="E17" s="39"/>
      <c r="F17" s="39" t="str">
        <f>IF(B17&lt;&gt;"",VLOOKUP(B17,Liste_engagés!$B$7:$F$200,5,FALSE)," ")</f>
        <v>VH</v>
      </c>
      <c r="G17" s="98">
        <v>5.486111111111111E-2</v>
      </c>
      <c r="H17" s="61"/>
    </row>
    <row r="18" spans="1:12" x14ac:dyDescent="0.2">
      <c r="A18" s="132">
        <v>7</v>
      </c>
      <c r="B18" s="123">
        <v>21</v>
      </c>
      <c r="C18" s="124" t="str">
        <f>IF(B18&lt;&gt;"",VLOOKUP(B18,Liste_engagés!$B$7:$F$200,2,FALSE)," ")</f>
        <v>PEASTER Christophe</v>
      </c>
      <c r="D18" s="125" t="str">
        <f>IF(B18&lt;&gt;"",VLOOKUP(B18,Liste_engagés!$B$7:$F$200,3,FALSE)," ")</f>
        <v>CELR</v>
      </c>
      <c r="E18" s="123"/>
      <c r="F18" s="123" t="str">
        <f>IF(B18&lt;&gt;"",VLOOKUP(B18,Liste_engagés!$B$7:$F$200,5,FALSE)," ")</f>
        <v>SVH</v>
      </c>
      <c r="G18" s="126">
        <v>5.5995370370370369E-2</v>
      </c>
      <c r="H18" s="138"/>
      <c r="I18" s="169"/>
      <c r="J18" s="169"/>
    </row>
    <row r="19" spans="1:12" x14ac:dyDescent="0.2">
      <c r="A19" s="60">
        <v>8</v>
      </c>
      <c r="B19" s="39">
        <v>32</v>
      </c>
      <c r="C19" s="37" t="str">
        <f>IF(B19&lt;&gt;"",VLOOKUP(B19,Liste_engagés!$B$7:$F$200,2,FALSE)," ")</f>
        <v>CARLONE Guiseppe</v>
      </c>
      <c r="D19" s="54" t="str">
        <f>IF(B19&lt;&gt;"",VLOOKUP(B19,Liste_engagés!$B$7:$F$200,3,FALSE)," ")</f>
        <v>CE HDF</v>
      </c>
      <c r="E19" s="39"/>
      <c r="F19" s="39" t="str">
        <f>IF(B19&lt;&gt;"",VLOOKUP(B19,Liste_engagés!$B$7:$F$200,5,FALSE)," ")</f>
        <v>SVH</v>
      </c>
      <c r="G19" s="98">
        <v>5.6689814814814818E-2</v>
      </c>
      <c r="H19" s="61"/>
    </row>
    <row r="20" spans="1:12" x14ac:dyDescent="0.2">
      <c r="A20" s="60">
        <v>9</v>
      </c>
      <c r="B20" s="39">
        <v>37</v>
      </c>
      <c r="C20" s="37" t="str">
        <f>IF(B20&lt;&gt;"",VLOOKUP(B20,Liste_engagés!$B$7:$F$200,2,FALSE)," ")</f>
        <v>BONNEAU Magali</v>
      </c>
      <c r="D20" s="54" t="str">
        <f>IF(B20&lt;&gt;"",VLOOKUP(B20,Liste_engagés!$B$7:$F$200,3,FALSE)," ")</f>
        <v>CE LC</v>
      </c>
      <c r="E20" s="39"/>
      <c r="F20" s="39" t="str">
        <f>IF(B20&lt;&gt;"",VLOOKUP(B20,Liste_engagés!$B$7:$F$200,5,FALSE)," ")</f>
        <v>F</v>
      </c>
      <c r="G20" s="98">
        <v>5.7129629629629627E-2</v>
      </c>
      <c r="H20" s="61"/>
    </row>
    <row r="21" spans="1:12" x14ac:dyDescent="0.2">
      <c r="A21" s="60">
        <v>10</v>
      </c>
      <c r="B21" s="39">
        <v>11</v>
      </c>
      <c r="C21" s="37" t="str">
        <f>IF(B21&lt;&gt;"",VLOOKUP(B21,Liste_engagés!$B$7:$F$200,2,FALSE)," ")</f>
        <v xml:space="preserve">GAUFFIER Stéphane </v>
      </c>
      <c r="D21" s="54" t="str">
        <f>IF(B21&lt;&gt;"",VLOOKUP(B21,Liste_engagés!$B$7:$F$200,3,FALSE)," ")</f>
        <v>CE  BPL</v>
      </c>
      <c r="E21" s="39"/>
      <c r="F21" s="39" t="str">
        <f>IF(B21&lt;&gt;"",VLOOKUP(B21,Liste_engagés!$B$7:$F$200,5,FALSE)," ")</f>
        <v>SVH</v>
      </c>
      <c r="G21" s="98">
        <v>5.7824074074074076E-2</v>
      </c>
      <c r="H21" s="61"/>
    </row>
    <row r="22" spans="1:12" x14ac:dyDescent="0.2">
      <c r="A22" s="60">
        <v>11</v>
      </c>
      <c r="B22" s="39">
        <v>12</v>
      </c>
      <c r="C22" s="37" t="str">
        <f>IF(B22&lt;&gt;"",VLOOKUP(B22,Liste_engagés!$B$7:$F$200,2,FALSE)," ")</f>
        <v>VIVIER PHILIPPE</v>
      </c>
      <c r="D22" s="54" t="str">
        <f>IF(B22&lt;&gt;"",VLOOKUP(B22,Liste_engagés!$B$7:$F$200,3,FALSE)," ")</f>
        <v>CE PAL</v>
      </c>
      <c r="E22" s="39"/>
      <c r="F22" s="39" t="str">
        <f>IF(B22&lt;&gt;"",VLOOKUP(B22,Liste_engagés!$B$7:$F$200,5,FALSE)," ")</f>
        <v>SVH</v>
      </c>
      <c r="G22" s="98">
        <v>5.8668981481481482E-2</v>
      </c>
      <c r="H22" s="61"/>
      <c r="J22" s="42"/>
    </row>
    <row r="23" spans="1:12" x14ac:dyDescent="0.2">
      <c r="A23" s="60">
        <v>12</v>
      </c>
      <c r="B23" s="39">
        <v>2</v>
      </c>
      <c r="C23" s="37" t="str">
        <f>IF(B23&lt;&gt;"",VLOOKUP(B23,Liste_engagés!$B$7:$F$200,2,FALSE)," ")</f>
        <v>CHEVALIER PHILIPPE</v>
      </c>
      <c r="D23" s="54" t="str">
        <f>IF(B23&lt;&gt;"",VLOOKUP(B23,Liste_engagés!$B$7:$F$200,3,FALSE)," ")</f>
        <v>CE PAL</v>
      </c>
      <c r="E23" s="39"/>
      <c r="F23" s="39" t="str">
        <f>IF(B23&lt;&gt;"",VLOOKUP(B23,Liste_engagés!$B$7:$F$200,5,FALSE)," ")</f>
        <v>SVH</v>
      </c>
      <c r="G23" s="98">
        <v>6.1307870370370374E-2</v>
      </c>
      <c r="H23" s="61"/>
      <c r="J23" s="15"/>
    </row>
    <row r="24" spans="1:12" x14ac:dyDescent="0.2">
      <c r="A24" s="60">
        <v>13</v>
      </c>
      <c r="B24" s="39">
        <v>43</v>
      </c>
      <c r="C24" s="37" t="str">
        <f>IF(B24&lt;&gt;"",VLOOKUP(B24,Liste_engagés!$B$7:$F$200,2,FALSE)," ")</f>
        <v>URBANIK Pierre</v>
      </c>
      <c r="D24" s="54" t="str">
        <f>IF(B24&lt;&gt;"",VLOOKUP(B24,Liste_engagés!$B$7:$F$200,3,FALSE)," ")</f>
        <v>CE HDF</v>
      </c>
      <c r="E24" s="39"/>
      <c r="F24" s="39" t="str">
        <f>IF(B24&lt;&gt;"",VLOOKUP(B24,Liste_engagés!$B$7:$F$200,5,FALSE)," ")</f>
        <v>VH</v>
      </c>
      <c r="G24" s="98">
        <v>6.2013888888888889E-2</v>
      </c>
      <c r="H24" s="61"/>
    </row>
    <row r="25" spans="1:12" x14ac:dyDescent="0.2">
      <c r="A25" s="60">
        <v>14</v>
      </c>
      <c r="B25" s="39">
        <v>25</v>
      </c>
      <c r="C25" s="37" t="str">
        <f>IF(B25&lt;&gt;"",VLOOKUP(B25,Liste_engagés!$B$7:$F$200,2,FALSE)," ")</f>
        <v>ROUCHUT VINCENT</v>
      </c>
      <c r="D25" s="54" t="str">
        <f>IF(B25&lt;&gt;"",VLOOKUP(B25,Liste_engagés!$B$7:$F$200,3,FALSE)," ")</f>
        <v>CE PAL</v>
      </c>
      <c r="E25" s="39"/>
      <c r="F25" s="39" t="str">
        <f>IF(B25&lt;&gt;"",VLOOKUP(B25,Liste_engagés!$B$7:$F$200,5,FALSE)," ")</f>
        <v>SH</v>
      </c>
      <c r="G25" s="98">
        <v>6.2719907407407405E-2</v>
      </c>
      <c r="H25" s="61"/>
      <c r="I25" s="33"/>
    </row>
    <row r="26" spans="1:12" x14ac:dyDescent="0.2">
      <c r="A26" s="60">
        <v>15</v>
      </c>
      <c r="B26" s="39">
        <v>16</v>
      </c>
      <c r="C26" s="37" t="str">
        <f>IF(B26&lt;&gt;"",VLOOKUP(B26,Liste_engagés!$B$7:$F$200,2,FALSE)," ")</f>
        <v>SOUSA  Bruno</v>
      </c>
      <c r="D26" s="54" t="str">
        <f>IF(B26&lt;&gt;"",VLOOKUP(B26,Liste_engagés!$B$7:$F$200,3,FALSE)," ")</f>
        <v>CE HDF</v>
      </c>
      <c r="E26" s="39"/>
      <c r="F26" s="39" t="str">
        <f>IF(B26&lt;&gt;"",VLOOKUP(B26,Liste_engagés!$B$7:$F$200,5,FALSE)," ")</f>
        <v>VH</v>
      </c>
      <c r="G26" s="98">
        <v>6.2743055555555552E-2</v>
      </c>
      <c r="H26" s="61"/>
      <c r="K26" s="43"/>
    </row>
    <row r="27" spans="1:12" x14ac:dyDescent="0.2">
      <c r="A27" s="60">
        <v>16</v>
      </c>
      <c r="B27" s="39">
        <v>1</v>
      </c>
      <c r="C27" s="37" t="str">
        <f>IF(B27&lt;&gt;"",VLOOKUP(B27,Liste_engagés!$B$7:$F$200,2,FALSE)," ")</f>
        <v>CHEVREUIL Mathieu</v>
      </c>
      <c r="D27" s="54" t="str">
        <f>IF(B27&lt;&gt;"",VLOOKUP(B27,Liste_engagés!$B$7:$F$200,3,FALSE)," ")</f>
        <v>CELR</v>
      </c>
      <c r="E27" s="39"/>
      <c r="F27" s="39" t="str">
        <f>IF(B27&lt;&gt;"",VLOOKUP(B27,Liste_engagés!$B$7:$F$200,5,FALSE)," ")</f>
        <v>VH</v>
      </c>
      <c r="G27" s="98">
        <v>6.491898148148148E-2</v>
      </c>
      <c r="H27" s="61"/>
      <c r="K27" s="43"/>
    </row>
    <row r="28" spans="1:12" x14ac:dyDescent="0.2">
      <c r="A28" s="60">
        <v>17</v>
      </c>
      <c r="B28" s="39">
        <v>14</v>
      </c>
      <c r="C28" s="37" t="str">
        <f>IF(B28&lt;&gt;"",VLOOKUP(B28,Liste_engagés!$B$7:$F$200,2,FALSE)," ")</f>
        <v>BAILLEUL Anthony</v>
      </c>
      <c r="D28" s="54" t="str">
        <f>IF(B28&lt;&gt;"",VLOOKUP(B28,Liste_engagés!$B$7:$F$200,3,FALSE)," ")</f>
        <v>CE HDF</v>
      </c>
      <c r="E28" s="39"/>
      <c r="F28" s="39" t="str">
        <f>IF(B28&lt;&gt;"",VLOOKUP(B28,Liste_engagés!$B$7:$F$200,5,FALSE)," ")</f>
        <v>VH</v>
      </c>
      <c r="G28" s="98">
        <v>6.5532407407407414E-2</v>
      </c>
      <c r="H28" s="61"/>
      <c r="K28" s="43"/>
    </row>
    <row r="29" spans="1:12" x14ac:dyDescent="0.2">
      <c r="A29" s="60">
        <v>18</v>
      </c>
      <c r="B29" s="39">
        <v>41</v>
      </c>
      <c r="C29" s="37" t="str">
        <f>IF(B29&lt;&gt;"",VLOOKUP(B29,Liste_engagés!$B$7:$F$200,2,FALSE)," ")</f>
        <v>JACQUES OLIVIER</v>
      </c>
      <c r="D29" s="54" t="str">
        <f>IF(B29&lt;&gt;"",VLOOKUP(B29,Liste_engagés!$B$7:$F$200,3,FALSE)," ")</f>
        <v>CE GEE</v>
      </c>
      <c r="E29" s="39"/>
      <c r="F29" s="39" t="str">
        <f>IF(B29&lt;&gt;"",VLOOKUP(B29,Liste_engagés!$B$7:$F$200,5,FALSE)," ")</f>
        <v>SVH</v>
      </c>
      <c r="G29" s="98">
        <v>6.5891203703703702E-2</v>
      </c>
      <c r="H29" s="61"/>
      <c r="K29" s="43"/>
    </row>
    <row r="30" spans="1:12" x14ac:dyDescent="0.2">
      <c r="A30" s="60">
        <v>19</v>
      </c>
      <c r="B30" s="39">
        <v>18</v>
      </c>
      <c r="C30" s="37" t="str">
        <f>IF(B30&lt;&gt;"",VLOOKUP(B30,Liste_engagés!$B$7:$F$200,2,FALSE)," ")</f>
        <v>LEJEUNE  Hugo</v>
      </c>
      <c r="D30" s="54" t="str">
        <f>IF(B30&lt;&gt;"",VLOOKUP(B30,Liste_engagés!$B$7:$F$200,3,FALSE)," ")</f>
        <v>CE PAL</v>
      </c>
      <c r="E30" s="39"/>
      <c r="F30" s="39" t="str">
        <f>IF(B30&lt;&gt;"",VLOOKUP(B30,Liste_engagés!$B$7:$F$200,5,FALSE)," ")</f>
        <v>SH</v>
      </c>
      <c r="G30" s="98">
        <v>6.5972222222222224E-2</v>
      </c>
      <c r="H30" s="61"/>
    </row>
    <row r="31" spans="1:12" x14ac:dyDescent="0.2">
      <c r="A31" s="60">
        <v>20</v>
      </c>
      <c r="B31" s="39">
        <v>42</v>
      </c>
      <c r="C31" s="37" t="str">
        <f>IF(B31&lt;&gt;"",VLOOKUP(B31,Liste_engagés!$B$7:$F$200,2,FALSE)," ")</f>
        <v>ROBERT SERGE</v>
      </c>
      <c r="D31" s="54" t="str">
        <f>IF(B31&lt;&gt;"",VLOOKUP(B31,Liste_engagés!$B$7:$F$200,3,FALSE)," ")</f>
        <v>CERA</v>
      </c>
      <c r="E31" s="39"/>
      <c r="F31" s="39" t="str">
        <f>IF(B31&lt;&gt;"",VLOOKUP(B31,Liste_engagés!$B$7:$F$200,5,FALSE)," ")</f>
        <v>SVH</v>
      </c>
      <c r="G31" s="98">
        <v>6.7407407407407402E-2</v>
      </c>
      <c r="H31" s="61"/>
      <c r="L31" s="42"/>
    </row>
    <row r="32" spans="1:12" x14ac:dyDescent="0.2">
      <c r="A32" s="60">
        <v>21</v>
      </c>
      <c r="B32" s="39">
        <v>23</v>
      </c>
      <c r="C32" s="37" t="str">
        <f>IF(B32&lt;&gt;"",VLOOKUP(B32,Liste_engagés!$B$7:$F$200,2,FALSE)," ")</f>
        <v>WIRTH Lionel</v>
      </c>
      <c r="D32" s="54" t="str">
        <f>IF(B32&lt;&gt;"",VLOOKUP(B32,Liste_engagés!$B$7:$F$200,3,FALSE)," ")</f>
        <v>BP AURA</v>
      </c>
      <c r="E32" s="39"/>
      <c r="F32" s="39" t="str">
        <f>IF(B32&lt;&gt;"",VLOOKUP(B32,Liste_engagés!$B$7:$F$200,5,FALSE)," ")</f>
        <v>SVH</v>
      </c>
      <c r="G32" s="98">
        <v>6.895833333333333E-2</v>
      </c>
      <c r="H32" s="61"/>
      <c r="L32" s="42"/>
    </row>
    <row r="33" spans="1:12" x14ac:dyDescent="0.2">
      <c r="A33" s="60">
        <v>22</v>
      </c>
      <c r="B33" s="39">
        <v>6</v>
      </c>
      <c r="C33" s="37" t="str">
        <f>IF(B33&lt;&gt;"",VLOOKUP(B33,Liste_engagés!$B$7:$F$200,2,FALSE)," ")</f>
        <v>PARIS Charles</v>
      </c>
      <c r="D33" s="54" t="str">
        <f>IF(B33&lt;&gt;"",VLOOKUP(B33,Liste_engagés!$B$7:$F$200,3,FALSE)," ")</f>
        <v>CE  BPL</v>
      </c>
      <c r="E33" s="39"/>
      <c r="F33" s="39" t="str">
        <f>IF(B33&lt;&gt;"",VLOOKUP(B33,Liste_engagés!$B$7:$F$200,5,FALSE)," ")</f>
        <v>SH</v>
      </c>
      <c r="G33" s="98">
        <v>7.5173611111111108E-2</v>
      </c>
      <c r="H33" s="61"/>
      <c r="L33" s="42"/>
    </row>
    <row r="34" spans="1:12" x14ac:dyDescent="0.2">
      <c r="A34" s="60">
        <v>23</v>
      </c>
      <c r="B34" s="39">
        <v>34</v>
      </c>
      <c r="C34" s="37" t="str">
        <f>IF(B34&lt;&gt;"",VLOOKUP(B34,Liste_engagés!$B$7:$F$200,2,FALSE)," ")</f>
        <v>TARTIE Jean-Paul</v>
      </c>
      <c r="D34" s="54" t="str">
        <f>IF(B34&lt;&gt;"",VLOOKUP(B34,Liste_engagés!$B$7:$F$200,3,FALSE)," ")</f>
        <v>CELR</v>
      </c>
      <c r="E34" s="39"/>
      <c r="F34" s="39" t="str">
        <f>IF(B34&lt;&gt;"",VLOOKUP(B34,Liste_engagés!$B$7:$F$200,5,FALSE)," ")</f>
        <v>SVH</v>
      </c>
      <c r="G34" s="98">
        <v>8.9062500000000003E-2</v>
      </c>
      <c r="H34" s="61"/>
      <c r="L34" s="42"/>
    </row>
    <row r="35" spans="1:12" ht="13.5" thickBot="1" x14ac:dyDescent="0.25">
      <c r="A35" s="66">
        <v>24</v>
      </c>
      <c r="B35" s="64">
        <v>5</v>
      </c>
      <c r="C35" s="62" t="str">
        <f>IF(B35&lt;&gt;"",VLOOKUP(B35,Liste_engagés!$B$7:$F$200,2,FALSE)," ")</f>
        <v>NEGRIER PATRICE</v>
      </c>
      <c r="D35" s="63" t="str">
        <f>IF(B35&lt;&gt;"",VLOOKUP(B35,Liste_engagés!$B$7:$F$200,3,FALSE)," ")</f>
        <v>CE PAL</v>
      </c>
      <c r="E35" s="64"/>
      <c r="F35" s="64" t="str">
        <f>IF(B35&lt;&gt;"",VLOOKUP(B35,Liste_engagés!$B$7:$F$200,5,FALSE)," ")</f>
        <v>SVH</v>
      </c>
      <c r="G35" s="99">
        <v>9.1157407407407409E-2</v>
      </c>
      <c r="H35" s="67"/>
      <c r="L35" s="42"/>
    </row>
    <row r="36" spans="1:12" x14ac:dyDescent="0.2">
      <c r="A36"/>
      <c r="B36"/>
      <c r="C36"/>
      <c r="D36"/>
      <c r="E36"/>
      <c r="F36"/>
      <c r="G36"/>
      <c r="H36"/>
    </row>
    <row r="37" spans="1:12" x14ac:dyDescent="0.2">
      <c r="A37"/>
      <c r="B37"/>
      <c r="C37"/>
      <c r="D37"/>
      <c r="E37"/>
      <c r="F37"/>
      <c r="G37"/>
      <c r="H37"/>
    </row>
    <row r="38" spans="1:12" x14ac:dyDescent="0.2">
      <c r="A38"/>
      <c r="B38"/>
      <c r="C38"/>
      <c r="D38"/>
      <c r="E38"/>
      <c r="F38"/>
      <c r="G38"/>
      <c r="H38"/>
    </row>
    <row r="39" spans="1:12" x14ac:dyDescent="0.2">
      <c r="A39"/>
      <c r="B39"/>
      <c r="C39"/>
      <c r="D39"/>
      <c r="E39"/>
      <c r="F39"/>
      <c r="G39"/>
      <c r="H39"/>
    </row>
    <row r="40" spans="1:12" x14ac:dyDescent="0.2">
      <c r="A40"/>
      <c r="B40"/>
      <c r="C40"/>
      <c r="D40"/>
      <c r="E40"/>
      <c r="F40"/>
      <c r="G40"/>
      <c r="H40"/>
    </row>
    <row r="41" spans="1:12" x14ac:dyDescent="0.2">
      <c r="A41"/>
      <c r="B41"/>
      <c r="C41"/>
      <c r="D41"/>
      <c r="E41"/>
      <c r="F41"/>
      <c r="G41"/>
      <c r="H41"/>
    </row>
    <row r="42" spans="1:12" x14ac:dyDescent="0.2">
      <c r="A42"/>
      <c r="B42"/>
      <c r="C42"/>
      <c r="D42"/>
      <c r="E42"/>
      <c r="F42"/>
      <c r="G42"/>
      <c r="H42"/>
    </row>
    <row r="43" spans="1:12" x14ac:dyDescent="0.2">
      <c r="A43"/>
      <c r="B43"/>
      <c r="C43"/>
      <c r="D43"/>
      <c r="E43"/>
      <c r="F43"/>
      <c r="G43"/>
      <c r="H43"/>
    </row>
    <row r="44" spans="1:12" x14ac:dyDescent="0.2">
      <c r="A44"/>
      <c r="B44"/>
      <c r="C44"/>
      <c r="D44"/>
      <c r="E44"/>
      <c r="F44"/>
      <c r="G44"/>
      <c r="H44"/>
    </row>
    <row r="45" spans="1:12" x14ac:dyDescent="0.2">
      <c r="A45"/>
      <c r="B45"/>
      <c r="C45"/>
      <c r="D45"/>
      <c r="E45"/>
      <c r="F45"/>
      <c r="G45"/>
      <c r="H45"/>
    </row>
    <row r="46" spans="1:12" x14ac:dyDescent="0.2">
      <c r="A46"/>
      <c r="B46"/>
      <c r="C46"/>
      <c r="D46"/>
      <c r="E46"/>
      <c r="F46"/>
      <c r="G46"/>
      <c r="H46"/>
    </row>
    <row r="47" spans="1:12" x14ac:dyDescent="0.2">
      <c r="A47"/>
      <c r="B47"/>
      <c r="C47"/>
      <c r="D47"/>
      <c r="E47"/>
      <c r="F47"/>
      <c r="G47"/>
      <c r="H47"/>
    </row>
    <row r="48" spans="1:12" x14ac:dyDescent="0.2">
      <c r="A48"/>
      <c r="B48"/>
      <c r="C48"/>
      <c r="D48"/>
      <c r="E48"/>
      <c r="F48"/>
      <c r="G48"/>
      <c r="H48"/>
    </row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</sheetData>
  <autoFilter ref="A11:H92" xr:uid="{00000000-0009-0000-0000-000007000000}">
    <sortState xmlns:xlrd2="http://schemas.microsoft.com/office/spreadsheetml/2017/richdata2" ref="A12:H92">
      <sortCondition ref="G11:G92"/>
    </sortState>
  </autoFilter>
  <mergeCells count="18">
    <mergeCell ref="B1:H1"/>
    <mergeCell ref="B2:D2"/>
    <mergeCell ref="E2:F2"/>
    <mergeCell ref="G2:H2"/>
    <mergeCell ref="B3:D3"/>
    <mergeCell ref="E3:F3"/>
    <mergeCell ref="G3:H3"/>
    <mergeCell ref="A6:H6"/>
    <mergeCell ref="B4:D4"/>
    <mergeCell ref="E4:F4"/>
    <mergeCell ref="G4:H4"/>
    <mergeCell ref="B5:D5"/>
    <mergeCell ref="G5:H5"/>
    <mergeCell ref="A9:H10"/>
    <mergeCell ref="B7:C7"/>
    <mergeCell ref="B8:C8"/>
    <mergeCell ref="E7:H7"/>
    <mergeCell ref="E8:H8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82" fitToHeight="0" orientation="portrait" horizontalDpi="4294967293" verticalDpi="720" r:id="rId1"/>
  <headerFooter alignWithMargins="0">
    <oddFooter>&amp;C_x000D_&amp;1#&amp;"Calibri"&amp;6&amp;K626469 Public</oddFooter>
  </headerFooter>
  <drawing r:id="rId2"/>
  <legacyDrawing r:id="rId3"/>
  <controls>
    <mc:AlternateContent xmlns:mc="http://schemas.openxmlformats.org/markup-compatibility/2006">
      <mc:Choice Requires="x14">
        <control shapeId="265217" r:id="rId4" name="Vainqueurs">
          <controlPr defaultSize="0" autoLine="0" r:id="rId5">
            <anchor>
              <from>
                <xdr:col>8</xdr:col>
                <xdr:colOff>295275</xdr:colOff>
                <xdr:row>2</xdr:row>
                <xdr:rowOff>123825</xdr:rowOff>
              </from>
              <to>
                <xdr:col>10</xdr:col>
                <xdr:colOff>495300</xdr:colOff>
                <xdr:row>4</xdr:row>
                <xdr:rowOff>9525</xdr:rowOff>
              </to>
            </anchor>
          </controlPr>
        </control>
      </mc:Choice>
      <mc:Fallback>
        <control shapeId="265217" r:id="rId4" name="Vainqueurs"/>
      </mc:Fallback>
    </mc:AlternateContent>
    <mc:AlternateContent xmlns:mc="http://schemas.openxmlformats.org/markup-compatibility/2006">
      <mc:Choice Requires="x14">
        <control shapeId="265218" r:id="rId6" name="surlignage">
          <controlPr defaultSize="0" autoLine="0" r:id="rId7">
            <anchor>
              <from>
                <xdr:col>8</xdr:col>
                <xdr:colOff>295275</xdr:colOff>
                <xdr:row>4</xdr:row>
                <xdr:rowOff>161925</xdr:rowOff>
              </from>
              <to>
                <xdr:col>10</xdr:col>
                <xdr:colOff>495300</xdr:colOff>
                <xdr:row>6</xdr:row>
                <xdr:rowOff>38100</xdr:rowOff>
              </to>
            </anchor>
          </controlPr>
        </control>
      </mc:Choice>
      <mc:Fallback>
        <control shapeId="265218" r:id="rId6" name="surlignage"/>
      </mc:Fallback>
    </mc:AlternateContent>
    <mc:AlternateContent xmlns:mc="http://schemas.openxmlformats.org/markup-compatibility/2006">
      <mc:Choice Requires="x14">
        <control shapeId="265219" r:id="rId8" name="impression">
          <controlPr defaultSize="0" autoLine="0" r:id="rId9">
            <anchor>
              <from>
                <xdr:col>8</xdr:col>
                <xdr:colOff>228600</xdr:colOff>
                <xdr:row>6</xdr:row>
                <xdr:rowOff>161925</xdr:rowOff>
              </from>
              <to>
                <xdr:col>10</xdr:col>
                <xdr:colOff>428625</xdr:colOff>
                <xdr:row>8</xdr:row>
                <xdr:rowOff>57150</xdr:rowOff>
              </to>
            </anchor>
          </controlPr>
        </control>
      </mc:Choice>
      <mc:Fallback>
        <control shapeId="265219" r:id="rId8" name="impression"/>
      </mc:Fallback>
    </mc:AlternateContent>
    <mc:AlternateContent xmlns:mc="http://schemas.openxmlformats.org/markup-compatibility/2006">
      <mc:Choice Requires="x14">
        <control shapeId="265220" r:id="rId10" name="extraction">
          <controlPr defaultSize="0" autoLine="0" r:id="rId11">
            <anchor>
              <from>
                <xdr:col>8</xdr:col>
                <xdr:colOff>228600</xdr:colOff>
                <xdr:row>8</xdr:row>
                <xdr:rowOff>190500</xdr:rowOff>
              </from>
              <to>
                <xdr:col>10</xdr:col>
                <xdr:colOff>428625</xdr:colOff>
                <xdr:row>10</xdr:row>
                <xdr:rowOff>66675</xdr:rowOff>
              </to>
            </anchor>
          </controlPr>
        </control>
      </mc:Choice>
      <mc:Fallback>
        <control shapeId="265220" r:id="rId10" name="extraction"/>
      </mc:Fallback>
    </mc:AlternateContent>
    <mc:AlternateContent xmlns:mc="http://schemas.openxmlformats.org/markup-compatibility/2006">
      <mc:Choice Requires="x14">
        <control shapeId="265221" r:id="rId12" name="verifdossard1">
          <controlPr defaultSize="0" autoLine="0" r:id="rId13">
            <anchor>
              <from>
                <xdr:col>8</xdr:col>
                <xdr:colOff>295275</xdr:colOff>
                <xdr:row>0</xdr:row>
                <xdr:rowOff>123825</xdr:rowOff>
              </from>
              <to>
                <xdr:col>10</xdr:col>
                <xdr:colOff>495300</xdr:colOff>
                <xdr:row>1</xdr:row>
                <xdr:rowOff>171450</xdr:rowOff>
              </to>
            </anchor>
          </controlPr>
        </control>
      </mc:Choice>
      <mc:Fallback>
        <control shapeId="265221" r:id="rId12" name="verifdossard1"/>
      </mc:Fallback>
    </mc:AlternateContent>
    <mc:AlternateContent xmlns:mc="http://schemas.openxmlformats.org/markup-compatibility/2006">
      <mc:Choice Requires="x14">
        <control shapeId="265222" r:id="rId14" name="Classequipe">
          <controlPr defaultSize="0" autoLine="0" r:id="rId15">
            <anchor moveWithCells="1">
              <from>
                <xdr:col>8</xdr:col>
                <xdr:colOff>209550</xdr:colOff>
                <xdr:row>11</xdr:row>
                <xdr:rowOff>9525</xdr:rowOff>
              </from>
              <to>
                <xdr:col>10</xdr:col>
                <xdr:colOff>419100</xdr:colOff>
                <xdr:row>13</xdr:row>
                <xdr:rowOff>38100</xdr:rowOff>
              </to>
            </anchor>
          </controlPr>
        </control>
      </mc:Choice>
      <mc:Fallback>
        <control shapeId="265222" r:id="rId14" name="Classequipe"/>
      </mc:Fallback>
    </mc:AlternateContent>
  </controls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E6F15-D723-4470-B8A3-98C45BC2D952}">
  <sheetPr codeName="Feuil17">
    <tabColor rgb="FFFFC000"/>
  </sheetPr>
  <dimension ref="A1:H350"/>
  <sheetViews>
    <sheetView zoomScale="90" zoomScaleNormal="90" zoomScaleSheetLayoutView="100" workbookViewId="0">
      <selection activeCell="F23" sqref="F23"/>
    </sheetView>
  </sheetViews>
  <sheetFormatPr baseColWidth="10" defaultColWidth="11.42578125" defaultRowHeight="12.75" x14ac:dyDescent="0.2"/>
  <cols>
    <col min="1" max="1" width="12.42578125" style="1" bestFit="1" customWidth="1"/>
    <col min="2" max="2" width="7" style="1" bestFit="1" customWidth="1"/>
    <col min="3" max="3" width="26.7109375" style="2" bestFit="1" customWidth="1"/>
    <col min="4" max="4" width="9.28515625" style="1" bestFit="1" customWidth="1"/>
    <col min="5" max="5" width="9" style="2" bestFit="1" customWidth="1"/>
    <col min="6" max="6" width="6.28515625" style="1" bestFit="1" customWidth="1"/>
    <col min="7" max="8" width="11.42578125" bestFit="1" customWidth="1"/>
  </cols>
  <sheetData>
    <row r="1" spans="1:8" ht="18.75" customHeight="1" x14ac:dyDescent="0.25">
      <c r="A1" s="78" t="s">
        <v>2</v>
      </c>
      <c r="B1" s="253" t="s">
        <v>94</v>
      </c>
      <c r="C1" s="190"/>
      <c r="D1" s="190"/>
      <c r="E1" s="190"/>
      <c r="F1" s="190"/>
      <c r="G1" s="190"/>
      <c r="H1" s="254"/>
    </row>
    <row r="2" spans="1:8" ht="15.75" customHeight="1" x14ac:dyDescent="0.25">
      <c r="A2" s="76" t="s">
        <v>3</v>
      </c>
      <c r="B2" s="256" t="s">
        <v>98</v>
      </c>
      <c r="C2" s="198"/>
      <c r="D2" s="198"/>
      <c r="E2" s="255" t="s">
        <v>4</v>
      </c>
      <c r="F2" s="255"/>
      <c r="G2" s="194"/>
      <c r="H2" s="227"/>
    </row>
    <row r="3" spans="1:8" ht="15.75" customHeight="1" x14ac:dyDescent="0.25">
      <c r="A3" s="76" t="s">
        <v>0</v>
      </c>
      <c r="B3" s="256"/>
      <c r="C3" s="198"/>
      <c r="D3" s="198"/>
      <c r="E3" s="255" t="s">
        <v>5</v>
      </c>
      <c r="F3" s="255"/>
      <c r="G3" s="197" t="str">
        <f>G12</f>
        <v/>
      </c>
      <c r="H3" s="257"/>
    </row>
    <row r="4" spans="1:8" ht="15.75" customHeight="1" x14ac:dyDescent="0.25">
      <c r="A4" s="76" t="s">
        <v>1</v>
      </c>
      <c r="B4" s="256" t="s">
        <v>101</v>
      </c>
      <c r="C4" s="198"/>
      <c r="D4" s="198"/>
      <c r="E4" s="255" t="s">
        <v>6</v>
      </c>
      <c r="F4" s="255"/>
      <c r="G4" s="199" t="str">
        <f>IF(AND(NOT(G2=""),NOT(G3="")),G2/(HOUR(G3)+(MINUTE(G3)/60)+(SECOND(G3)/3600)),"")</f>
        <v/>
      </c>
      <c r="H4" s="258"/>
    </row>
    <row r="5" spans="1:8" ht="15.75" customHeight="1" x14ac:dyDescent="0.25">
      <c r="A5" s="76" t="s">
        <v>10</v>
      </c>
      <c r="B5" s="259">
        <v>5</v>
      </c>
      <c r="C5" s="194"/>
      <c r="D5" s="194"/>
      <c r="E5" s="263" t="s">
        <v>11</v>
      </c>
      <c r="F5" s="264"/>
      <c r="G5" s="194"/>
      <c r="H5" s="227"/>
    </row>
    <row r="6" spans="1:8" ht="12.75" customHeight="1" x14ac:dyDescent="0.2">
      <c r="A6" s="209" t="s">
        <v>118</v>
      </c>
      <c r="B6" s="210"/>
      <c r="C6" s="210"/>
      <c r="D6" s="210"/>
      <c r="E6" s="210"/>
      <c r="F6" s="210"/>
      <c r="G6" s="210"/>
      <c r="H6" s="211"/>
    </row>
    <row r="7" spans="1:8" ht="13.5" customHeight="1" x14ac:dyDescent="0.2">
      <c r="A7" s="209"/>
      <c r="B7" s="210"/>
      <c r="C7" s="210"/>
      <c r="D7" s="210"/>
      <c r="E7" s="210"/>
      <c r="F7" s="210"/>
      <c r="G7" s="210"/>
      <c r="H7" s="211"/>
    </row>
    <row r="8" spans="1:8" ht="15.75" x14ac:dyDescent="0.25">
      <c r="A8" s="14" t="s">
        <v>8</v>
      </c>
      <c r="B8" s="90" t="s">
        <v>9</v>
      </c>
      <c r="C8" s="90" t="s">
        <v>14</v>
      </c>
      <c r="D8" s="90" t="s">
        <v>12</v>
      </c>
      <c r="E8" s="90"/>
      <c r="F8" s="90" t="s">
        <v>7</v>
      </c>
      <c r="G8" s="90" t="s">
        <v>5</v>
      </c>
      <c r="H8" s="89"/>
    </row>
    <row r="9" spans="1:8" x14ac:dyDescent="0.2">
      <c r="A9" s="303">
        <v>1</v>
      </c>
      <c r="B9" s="294">
        <v>35</v>
      </c>
      <c r="C9" s="304" t="str">
        <f>IF(B9&lt;&gt;"",VLOOKUP(B9,Liste_engagés!$B$7:$F$200,2,FALSE)," ")</f>
        <v>BOTTERO CAROLINE</v>
      </c>
      <c r="D9" s="294" t="str">
        <f>IF(B9&lt;&gt;"",VLOOKUP(B9,Liste_engagés!$B$7:$F$200,3,FALSE)," ")</f>
        <v>CERA</v>
      </c>
      <c r="E9" s="39"/>
      <c r="F9" s="39" t="str">
        <f>IF(B9&lt;&gt;"",VLOOKUP(B9,Liste_engagés!$B$7:$F$200,5,FALSE)," ")</f>
        <v>F</v>
      </c>
      <c r="G9" s="98">
        <f>IF(B9&lt;&gt;"",VLOOKUP(B9,VTT!$B$12:$H$54,6,FALSE),"")</f>
        <v>5.0706018518518518E-2</v>
      </c>
      <c r="H9" s="61"/>
    </row>
    <row r="10" spans="1:8" x14ac:dyDescent="0.2">
      <c r="A10" s="176">
        <v>2</v>
      </c>
      <c r="B10" s="39">
        <v>37</v>
      </c>
      <c r="C10" s="37" t="str">
        <f>IF(B10&lt;&gt;"",VLOOKUP(B10,Liste_engagés!$B$7:$F$200,2,FALSE)," ")</f>
        <v>BONNEAU Magali</v>
      </c>
      <c r="D10" s="39" t="str">
        <f>IF(B10&lt;&gt;"",VLOOKUP(B10,Liste_engagés!$B$7:$F$200,3,FALSE)," ")</f>
        <v>CE LC</v>
      </c>
      <c r="E10" s="39"/>
      <c r="F10" s="39" t="str">
        <f>IF(B10&lt;&gt;"",VLOOKUP(B10,Liste_engagés!$B$7:$F$200,5,FALSE)," ")</f>
        <v>F</v>
      </c>
      <c r="G10" s="98">
        <f>IF(B10&lt;&gt;"",VLOOKUP(B10,VTT!$B$12:$H$54,6,FALSE),"")</f>
        <v>5.7129629629629627E-2</v>
      </c>
      <c r="H10" s="105"/>
    </row>
    <row r="11" spans="1:8" x14ac:dyDescent="0.2">
      <c r="A11" s="60"/>
      <c r="B11" s="39"/>
      <c r="C11" s="37" t="str">
        <f>IF(B11&lt;&gt;"",VLOOKUP(B11,Liste_engagés!$B$7:$F$200,2,FALSE)," ")</f>
        <v xml:space="preserve"> </v>
      </c>
      <c r="D11" s="39" t="str">
        <f>IF(B11&lt;&gt;"",VLOOKUP(B11,Liste_engagés!$B$7:$F$200,3,FALSE)," ")</f>
        <v xml:space="preserve"> </v>
      </c>
      <c r="E11" s="39"/>
      <c r="F11" s="39" t="str">
        <f>IF(B11&lt;&gt;"",VLOOKUP(B11,Liste_engagés!$B$7:$F$200,5,FALSE)," ")</f>
        <v xml:space="preserve"> </v>
      </c>
      <c r="G11" s="98" t="str">
        <f>IF(B11&lt;&gt;"",VLOOKUP(B11,VTT!$B$12:$H$54,6,FALSE),"")</f>
        <v/>
      </c>
      <c r="H11" s="105"/>
    </row>
    <row r="12" spans="1:8" ht="12.75" customHeight="1" x14ac:dyDescent="0.2">
      <c r="A12" s="60"/>
      <c r="B12" s="39"/>
      <c r="C12" s="37" t="str">
        <f>IF(B12&lt;&gt;"",VLOOKUP(B12,Liste_engagés!$B$7:$F$200,2,FALSE)," ")</f>
        <v xml:space="preserve"> </v>
      </c>
      <c r="D12" s="39" t="str">
        <f>IF(B12&lt;&gt;"",VLOOKUP(B12,Liste_engagés!$B$7:$F$200,3,FALSE)," ")</f>
        <v xml:space="preserve"> </v>
      </c>
      <c r="E12" s="39"/>
      <c r="F12" s="39" t="str">
        <f>IF(B12&lt;&gt;"",VLOOKUP(B12,Liste_engagés!$B$7:$F$200,5,FALSE)," ")</f>
        <v xml:space="preserve"> </v>
      </c>
      <c r="G12" s="98" t="str">
        <f>IF(B12&lt;&gt;"",VLOOKUP(B12,VTT!$B$12:$H$54,6,FALSE),"")</f>
        <v/>
      </c>
      <c r="H12" s="105"/>
    </row>
    <row r="13" spans="1:8" ht="12.75" customHeight="1" thickBot="1" x14ac:dyDescent="0.25">
      <c r="A13" s="66"/>
      <c r="B13" s="64"/>
      <c r="C13" s="62" t="str">
        <f>IF(B13&lt;&gt;"",VLOOKUP(B13,Liste_engagés!$B$7:$F$200,2,FALSE)," ")</f>
        <v xml:space="preserve"> </v>
      </c>
      <c r="D13" s="64" t="str">
        <f>IF(B13&lt;&gt;"",VLOOKUP(B13,Liste_engagés!$B$7:$F$200,3,FALSE)," ")</f>
        <v xml:space="preserve"> </v>
      </c>
      <c r="E13" s="64"/>
      <c r="F13" s="64" t="str">
        <f>IF(B13&lt;&gt;"",VLOOKUP(B13,Liste_engagés!$B$7:$F$200,5,FALSE)," ")</f>
        <v xml:space="preserve"> </v>
      </c>
      <c r="G13" s="99" t="str">
        <f>IF(B13&lt;&gt;"",VLOOKUP(B13,VTT!$B$12:$H$54,6,FALSE),"")</f>
        <v/>
      </c>
      <c r="H13" s="106"/>
    </row>
    <row r="14" spans="1:8" x14ac:dyDescent="0.2">
      <c r="A14"/>
      <c r="B14"/>
      <c r="C14"/>
      <c r="E14"/>
      <c r="F14"/>
    </row>
    <row r="15" spans="1:8" x14ac:dyDescent="0.2">
      <c r="A15"/>
      <c r="B15"/>
      <c r="C15"/>
      <c r="E15"/>
      <c r="F15"/>
    </row>
    <row r="16" spans="1:8" x14ac:dyDescent="0.2">
      <c r="A16"/>
      <c r="B16"/>
      <c r="C16"/>
      <c r="E16"/>
      <c r="F16"/>
    </row>
    <row r="17" spans="4:4" customFormat="1" x14ac:dyDescent="0.2">
      <c r="D17" s="1"/>
    </row>
    <row r="18" spans="4:4" customFormat="1" x14ac:dyDescent="0.2">
      <c r="D18" s="1"/>
    </row>
    <row r="19" spans="4:4" customFormat="1" x14ac:dyDescent="0.2">
      <c r="D19" s="1"/>
    </row>
    <row r="20" spans="4:4" customFormat="1" x14ac:dyDescent="0.2">
      <c r="D20" s="1"/>
    </row>
    <row r="21" spans="4:4" customFormat="1" x14ac:dyDescent="0.2">
      <c r="D21" s="1"/>
    </row>
    <row r="22" spans="4:4" customFormat="1" x14ac:dyDescent="0.2">
      <c r="D22" s="1"/>
    </row>
    <row r="23" spans="4:4" customFormat="1" x14ac:dyDescent="0.2">
      <c r="D23" s="1"/>
    </row>
    <row r="24" spans="4:4" customFormat="1" x14ac:dyDescent="0.2">
      <c r="D24" s="1"/>
    </row>
    <row r="25" spans="4:4" customFormat="1" x14ac:dyDescent="0.2">
      <c r="D25" s="1"/>
    </row>
    <row r="26" spans="4:4" customFormat="1" x14ac:dyDescent="0.2">
      <c r="D26" s="1"/>
    </row>
    <row r="27" spans="4:4" customFormat="1" x14ac:dyDescent="0.2">
      <c r="D27" s="1"/>
    </row>
    <row r="28" spans="4:4" customFormat="1" x14ac:dyDescent="0.2">
      <c r="D28" s="1"/>
    </row>
    <row r="29" spans="4:4" customFormat="1" x14ac:dyDescent="0.2">
      <c r="D29" s="1"/>
    </row>
    <row r="30" spans="4:4" customFormat="1" x14ac:dyDescent="0.2">
      <c r="D30" s="1"/>
    </row>
    <row r="31" spans="4:4" customFormat="1" x14ac:dyDescent="0.2">
      <c r="D31" s="1"/>
    </row>
    <row r="32" spans="4:4" customFormat="1" x14ac:dyDescent="0.2">
      <c r="D32" s="1"/>
    </row>
    <row r="33" spans="4:4" customFormat="1" x14ac:dyDescent="0.2">
      <c r="D33" s="1"/>
    </row>
    <row r="34" spans="4:4" customFormat="1" x14ac:dyDescent="0.2">
      <c r="D34" s="1"/>
    </row>
    <row r="35" spans="4:4" customFormat="1" x14ac:dyDescent="0.2">
      <c r="D35" s="1"/>
    </row>
    <row r="36" spans="4:4" customFormat="1" x14ac:dyDescent="0.2">
      <c r="D36" s="1"/>
    </row>
    <row r="37" spans="4:4" customFormat="1" x14ac:dyDescent="0.2">
      <c r="D37" s="1"/>
    </row>
    <row r="38" spans="4:4" customFormat="1" x14ac:dyDescent="0.2">
      <c r="D38" s="1"/>
    </row>
    <row r="39" spans="4:4" customFormat="1" x14ac:dyDescent="0.2">
      <c r="D39" s="1"/>
    </row>
    <row r="40" spans="4:4" customFormat="1" x14ac:dyDescent="0.2">
      <c r="D40" s="1"/>
    </row>
    <row r="41" spans="4:4" customFormat="1" x14ac:dyDescent="0.2">
      <c r="D41" s="1"/>
    </row>
    <row r="42" spans="4:4" customFormat="1" x14ac:dyDescent="0.2">
      <c r="D42" s="1"/>
    </row>
    <row r="43" spans="4:4" customFormat="1" x14ac:dyDescent="0.2">
      <c r="D43" s="1"/>
    </row>
    <row r="44" spans="4:4" customFormat="1" x14ac:dyDescent="0.2">
      <c r="D44" s="1"/>
    </row>
    <row r="45" spans="4:4" customFormat="1" x14ac:dyDescent="0.2">
      <c r="D45" s="1"/>
    </row>
    <row r="46" spans="4:4" customFormat="1" x14ac:dyDescent="0.2">
      <c r="D46" s="1"/>
    </row>
    <row r="47" spans="4:4" customFormat="1" x14ac:dyDescent="0.2">
      <c r="D47" s="1"/>
    </row>
    <row r="48" spans="4:4" customFormat="1" x14ac:dyDescent="0.2">
      <c r="D48" s="1"/>
    </row>
    <row r="49" spans="4:4" customFormat="1" x14ac:dyDescent="0.2">
      <c r="D49" s="1"/>
    </row>
    <row r="50" spans="4:4" customFormat="1" x14ac:dyDescent="0.2">
      <c r="D50" s="1"/>
    </row>
    <row r="51" spans="4:4" customFormat="1" x14ac:dyDescent="0.2">
      <c r="D51" s="1"/>
    </row>
    <row r="52" spans="4:4" customFormat="1" x14ac:dyDescent="0.2">
      <c r="D52" s="1"/>
    </row>
    <row r="53" spans="4:4" customFormat="1" x14ac:dyDescent="0.2">
      <c r="D53" s="1"/>
    </row>
    <row r="54" spans="4:4" customFormat="1" x14ac:dyDescent="0.2">
      <c r="D54" s="1"/>
    </row>
    <row r="55" spans="4:4" customFormat="1" x14ac:dyDescent="0.2">
      <c r="D55" s="1"/>
    </row>
    <row r="56" spans="4:4" customFormat="1" x14ac:dyDescent="0.2">
      <c r="D56" s="1"/>
    </row>
    <row r="57" spans="4:4" customFormat="1" x14ac:dyDescent="0.2">
      <c r="D57" s="1"/>
    </row>
    <row r="58" spans="4:4" customFormat="1" x14ac:dyDescent="0.2">
      <c r="D58" s="1"/>
    </row>
    <row r="59" spans="4:4" customFormat="1" x14ac:dyDescent="0.2">
      <c r="D59" s="1"/>
    </row>
    <row r="60" spans="4:4" customFormat="1" x14ac:dyDescent="0.2">
      <c r="D60" s="1"/>
    </row>
    <row r="61" spans="4:4" customFormat="1" x14ac:dyDescent="0.2">
      <c r="D61" s="1"/>
    </row>
    <row r="62" spans="4:4" customFormat="1" x14ac:dyDescent="0.2">
      <c r="D62" s="1"/>
    </row>
    <row r="63" spans="4:4" customFormat="1" x14ac:dyDescent="0.2">
      <c r="D63" s="1"/>
    </row>
    <row r="64" spans="4:4" customFormat="1" x14ac:dyDescent="0.2">
      <c r="D64" s="1"/>
    </row>
    <row r="65" spans="4:4" customFormat="1" x14ac:dyDescent="0.2">
      <c r="D65" s="1"/>
    </row>
    <row r="66" spans="4:4" customFormat="1" x14ac:dyDescent="0.2">
      <c r="D66" s="1"/>
    </row>
    <row r="67" spans="4:4" customFormat="1" x14ac:dyDescent="0.2">
      <c r="D67" s="1"/>
    </row>
    <row r="68" spans="4:4" customFormat="1" x14ac:dyDescent="0.2">
      <c r="D68" s="1"/>
    </row>
    <row r="69" spans="4:4" customFormat="1" x14ac:dyDescent="0.2">
      <c r="D69" s="1"/>
    </row>
    <row r="70" spans="4:4" customFormat="1" x14ac:dyDescent="0.2">
      <c r="D70" s="1"/>
    </row>
    <row r="71" spans="4:4" customFormat="1" x14ac:dyDescent="0.2">
      <c r="D71" s="1"/>
    </row>
    <row r="72" spans="4:4" customFormat="1" x14ac:dyDescent="0.2">
      <c r="D72" s="1"/>
    </row>
    <row r="73" spans="4:4" customFormat="1" x14ac:dyDescent="0.2">
      <c r="D73" s="1"/>
    </row>
    <row r="74" spans="4:4" customFormat="1" x14ac:dyDescent="0.2">
      <c r="D74" s="1"/>
    </row>
    <row r="75" spans="4:4" customFormat="1" x14ac:dyDescent="0.2">
      <c r="D75" s="1"/>
    </row>
    <row r="76" spans="4:4" customFormat="1" x14ac:dyDescent="0.2">
      <c r="D76" s="1"/>
    </row>
    <row r="77" spans="4:4" customFormat="1" x14ac:dyDescent="0.2">
      <c r="D77" s="1"/>
    </row>
    <row r="78" spans="4:4" customFormat="1" x14ac:dyDescent="0.2">
      <c r="D78" s="1"/>
    </row>
    <row r="79" spans="4:4" customFormat="1" x14ac:dyDescent="0.2">
      <c r="D79" s="1"/>
    </row>
    <row r="80" spans="4:4" customFormat="1" x14ac:dyDescent="0.2">
      <c r="D80" s="1"/>
    </row>
    <row r="81" spans="4:4" customFormat="1" x14ac:dyDescent="0.2">
      <c r="D81" s="1"/>
    </row>
    <row r="82" spans="4:4" customFormat="1" x14ac:dyDescent="0.2">
      <c r="D82" s="1"/>
    </row>
    <row r="83" spans="4:4" customFormat="1" x14ac:dyDescent="0.2">
      <c r="D83" s="1"/>
    </row>
    <row r="84" spans="4:4" customFormat="1" x14ac:dyDescent="0.2">
      <c r="D84" s="1"/>
    </row>
    <row r="85" spans="4:4" customFormat="1" x14ac:dyDescent="0.2">
      <c r="D85" s="1"/>
    </row>
    <row r="86" spans="4:4" customFormat="1" x14ac:dyDescent="0.2">
      <c r="D86" s="1"/>
    </row>
    <row r="87" spans="4:4" customFormat="1" x14ac:dyDescent="0.2">
      <c r="D87" s="1"/>
    </row>
    <row r="88" spans="4:4" customFormat="1" x14ac:dyDescent="0.2">
      <c r="D88" s="1"/>
    </row>
    <row r="89" spans="4:4" customFormat="1" x14ac:dyDescent="0.2">
      <c r="D89" s="1"/>
    </row>
    <row r="90" spans="4:4" customFormat="1" x14ac:dyDescent="0.2">
      <c r="D90" s="1"/>
    </row>
    <row r="91" spans="4:4" customFormat="1" x14ac:dyDescent="0.2">
      <c r="D91" s="1"/>
    </row>
    <row r="92" spans="4:4" customFormat="1" x14ac:dyDescent="0.2">
      <c r="D92" s="1"/>
    </row>
    <row r="93" spans="4:4" customFormat="1" x14ac:dyDescent="0.2">
      <c r="D93" s="1"/>
    </row>
    <row r="94" spans="4:4" customFormat="1" x14ac:dyDescent="0.2">
      <c r="D94" s="1"/>
    </row>
    <row r="95" spans="4:4" customFormat="1" x14ac:dyDescent="0.2">
      <c r="D95" s="1"/>
    </row>
    <row r="96" spans="4:4" customFormat="1" x14ac:dyDescent="0.2">
      <c r="D96" s="1"/>
    </row>
    <row r="97" spans="4:4" customFormat="1" x14ac:dyDescent="0.2">
      <c r="D97" s="1"/>
    </row>
    <row r="98" spans="4:4" customFormat="1" x14ac:dyDescent="0.2">
      <c r="D98" s="1"/>
    </row>
    <row r="99" spans="4:4" customFormat="1" x14ac:dyDescent="0.2">
      <c r="D99" s="1"/>
    </row>
    <row r="100" spans="4:4" customFormat="1" x14ac:dyDescent="0.2">
      <c r="D100" s="1"/>
    </row>
    <row r="101" spans="4:4" customFormat="1" x14ac:dyDescent="0.2">
      <c r="D101" s="1"/>
    </row>
    <row r="102" spans="4:4" customFormat="1" x14ac:dyDescent="0.2">
      <c r="D102" s="1"/>
    </row>
    <row r="103" spans="4:4" customFormat="1" x14ac:dyDescent="0.2">
      <c r="D103" s="1"/>
    </row>
    <row r="104" spans="4:4" customFormat="1" x14ac:dyDescent="0.2">
      <c r="D104" s="1"/>
    </row>
    <row r="105" spans="4:4" customFormat="1" x14ac:dyDescent="0.2">
      <c r="D105" s="1"/>
    </row>
    <row r="106" spans="4:4" customFormat="1" x14ac:dyDescent="0.2">
      <c r="D106" s="1"/>
    </row>
    <row r="107" spans="4:4" customFormat="1" x14ac:dyDescent="0.2">
      <c r="D107" s="1"/>
    </row>
    <row r="108" spans="4:4" customFormat="1" x14ac:dyDescent="0.2">
      <c r="D108" s="1"/>
    </row>
    <row r="109" spans="4:4" customFormat="1" x14ac:dyDescent="0.2">
      <c r="D109" s="1"/>
    </row>
    <row r="110" spans="4:4" customFormat="1" x14ac:dyDescent="0.2">
      <c r="D110" s="1"/>
    </row>
    <row r="111" spans="4:4" customFormat="1" x14ac:dyDescent="0.2">
      <c r="D111" s="1"/>
    </row>
    <row r="112" spans="4:4" customFormat="1" x14ac:dyDescent="0.2">
      <c r="D112" s="1"/>
    </row>
    <row r="113" spans="4:4" customFormat="1" x14ac:dyDescent="0.2">
      <c r="D113" s="1"/>
    </row>
    <row r="114" spans="4:4" customFormat="1" x14ac:dyDescent="0.2">
      <c r="D114" s="1"/>
    </row>
    <row r="115" spans="4:4" customFormat="1" x14ac:dyDescent="0.2">
      <c r="D115" s="1"/>
    </row>
    <row r="116" spans="4:4" customFormat="1" x14ac:dyDescent="0.2">
      <c r="D116" s="1"/>
    </row>
    <row r="117" spans="4:4" customFormat="1" x14ac:dyDescent="0.2">
      <c r="D117" s="1"/>
    </row>
    <row r="118" spans="4:4" customFormat="1" x14ac:dyDescent="0.2">
      <c r="D118" s="1"/>
    </row>
    <row r="119" spans="4:4" customFormat="1" x14ac:dyDescent="0.2">
      <c r="D119" s="1"/>
    </row>
    <row r="120" spans="4:4" customFormat="1" x14ac:dyDescent="0.2">
      <c r="D120" s="1"/>
    </row>
    <row r="121" spans="4:4" customFormat="1" x14ac:dyDescent="0.2">
      <c r="D121" s="1"/>
    </row>
    <row r="122" spans="4:4" customFormat="1" x14ac:dyDescent="0.2">
      <c r="D122" s="1"/>
    </row>
    <row r="123" spans="4:4" customFormat="1" x14ac:dyDescent="0.2">
      <c r="D123" s="1"/>
    </row>
    <row r="124" spans="4:4" customFormat="1" x14ac:dyDescent="0.2">
      <c r="D124" s="1"/>
    </row>
    <row r="125" spans="4:4" customFormat="1" x14ac:dyDescent="0.2">
      <c r="D125" s="1"/>
    </row>
    <row r="126" spans="4:4" customFormat="1" x14ac:dyDescent="0.2">
      <c r="D126" s="1"/>
    </row>
    <row r="127" spans="4:4" customFormat="1" x14ac:dyDescent="0.2">
      <c r="D127" s="1"/>
    </row>
    <row r="128" spans="4:4" customFormat="1" x14ac:dyDescent="0.2">
      <c r="D128" s="1"/>
    </row>
    <row r="129" spans="4:4" customFormat="1" x14ac:dyDescent="0.2">
      <c r="D129" s="1"/>
    </row>
    <row r="130" spans="4:4" customFormat="1" x14ac:dyDescent="0.2">
      <c r="D130" s="1"/>
    </row>
    <row r="131" spans="4:4" customFormat="1" x14ac:dyDescent="0.2">
      <c r="D131" s="1"/>
    </row>
    <row r="132" spans="4:4" customFormat="1" x14ac:dyDescent="0.2">
      <c r="D132" s="1"/>
    </row>
    <row r="133" spans="4:4" customFormat="1" x14ac:dyDescent="0.2">
      <c r="D133" s="1"/>
    </row>
    <row r="134" spans="4:4" customFormat="1" x14ac:dyDescent="0.2">
      <c r="D134" s="1"/>
    </row>
    <row r="135" spans="4:4" customFormat="1" x14ac:dyDescent="0.2">
      <c r="D135" s="1"/>
    </row>
    <row r="136" spans="4:4" customFormat="1" x14ac:dyDescent="0.2">
      <c r="D136" s="1"/>
    </row>
    <row r="137" spans="4:4" customFormat="1" x14ac:dyDescent="0.2">
      <c r="D137" s="1"/>
    </row>
    <row r="138" spans="4:4" customFormat="1" x14ac:dyDescent="0.2">
      <c r="D138" s="1"/>
    </row>
    <row r="139" spans="4:4" customFormat="1" x14ac:dyDescent="0.2">
      <c r="D139" s="1"/>
    </row>
    <row r="140" spans="4:4" customFormat="1" x14ac:dyDescent="0.2">
      <c r="D140" s="1"/>
    </row>
    <row r="141" spans="4:4" customFormat="1" x14ac:dyDescent="0.2">
      <c r="D141" s="1"/>
    </row>
    <row r="142" spans="4:4" customFormat="1" x14ac:dyDescent="0.2">
      <c r="D142" s="1"/>
    </row>
    <row r="143" spans="4:4" customFormat="1" x14ac:dyDescent="0.2">
      <c r="D143" s="1"/>
    </row>
    <row r="144" spans="4:4" customFormat="1" x14ac:dyDescent="0.2">
      <c r="D144" s="1"/>
    </row>
    <row r="145" spans="4:4" customFormat="1" x14ac:dyDescent="0.2">
      <c r="D145" s="1"/>
    </row>
    <row r="146" spans="4:4" customFormat="1" x14ac:dyDescent="0.2">
      <c r="D146" s="1"/>
    </row>
    <row r="147" spans="4:4" customFormat="1" x14ac:dyDescent="0.2">
      <c r="D147" s="1"/>
    </row>
    <row r="148" spans="4:4" customFormat="1" x14ac:dyDescent="0.2">
      <c r="D148" s="1"/>
    </row>
    <row r="149" spans="4:4" customFormat="1" x14ac:dyDescent="0.2">
      <c r="D149" s="1"/>
    </row>
    <row r="150" spans="4:4" customFormat="1" x14ac:dyDescent="0.2">
      <c r="D150" s="1"/>
    </row>
    <row r="151" spans="4:4" customFormat="1" x14ac:dyDescent="0.2">
      <c r="D151" s="1"/>
    </row>
    <row r="152" spans="4:4" customFormat="1" x14ac:dyDescent="0.2">
      <c r="D152" s="1"/>
    </row>
    <row r="153" spans="4:4" customFormat="1" x14ac:dyDescent="0.2">
      <c r="D153" s="1"/>
    </row>
    <row r="154" spans="4:4" customFormat="1" x14ac:dyDescent="0.2">
      <c r="D154" s="1"/>
    </row>
    <row r="155" spans="4:4" customFormat="1" x14ac:dyDescent="0.2">
      <c r="D155" s="1"/>
    </row>
    <row r="156" spans="4:4" customFormat="1" x14ac:dyDescent="0.2">
      <c r="D156" s="1"/>
    </row>
    <row r="157" spans="4:4" customFormat="1" x14ac:dyDescent="0.2">
      <c r="D157" s="1"/>
    </row>
    <row r="158" spans="4:4" customFormat="1" x14ac:dyDescent="0.2">
      <c r="D158" s="1"/>
    </row>
    <row r="159" spans="4:4" customFormat="1" x14ac:dyDescent="0.2">
      <c r="D159" s="1"/>
    </row>
    <row r="160" spans="4:4" customFormat="1" x14ac:dyDescent="0.2">
      <c r="D160" s="1"/>
    </row>
    <row r="161" spans="4:4" customFormat="1" x14ac:dyDescent="0.2">
      <c r="D161" s="1"/>
    </row>
    <row r="162" spans="4:4" customFormat="1" x14ac:dyDescent="0.2">
      <c r="D162" s="1"/>
    </row>
    <row r="163" spans="4:4" customFormat="1" x14ac:dyDescent="0.2">
      <c r="D163" s="1"/>
    </row>
    <row r="164" spans="4:4" customFormat="1" x14ac:dyDescent="0.2">
      <c r="D164" s="1"/>
    </row>
    <row r="165" spans="4:4" customFormat="1" x14ac:dyDescent="0.2">
      <c r="D165" s="1"/>
    </row>
    <row r="166" spans="4:4" customFormat="1" x14ac:dyDescent="0.2">
      <c r="D166" s="1"/>
    </row>
    <row r="167" spans="4:4" customFormat="1" x14ac:dyDescent="0.2">
      <c r="D167" s="1"/>
    </row>
    <row r="168" spans="4:4" customFormat="1" x14ac:dyDescent="0.2">
      <c r="D168" s="1"/>
    </row>
    <row r="169" spans="4:4" customFormat="1" x14ac:dyDescent="0.2">
      <c r="D169" s="1"/>
    </row>
    <row r="170" spans="4:4" customFormat="1" x14ac:dyDescent="0.2">
      <c r="D170" s="1"/>
    </row>
    <row r="171" spans="4:4" customFormat="1" x14ac:dyDescent="0.2">
      <c r="D171" s="1"/>
    </row>
    <row r="172" spans="4:4" customFormat="1" x14ac:dyDescent="0.2">
      <c r="D172" s="1"/>
    </row>
    <row r="173" spans="4:4" customFormat="1" x14ac:dyDescent="0.2">
      <c r="D173" s="1"/>
    </row>
    <row r="174" spans="4:4" customFormat="1" x14ac:dyDescent="0.2">
      <c r="D174" s="1"/>
    </row>
    <row r="175" spans="4:4" customFormat="1" x14ac:dyDescent="0.2">
      <c r="D175" s="1"/>
    </row>
    <row r="176" spans="4:4" customFormat="1" x14ac:dyDescent="0.2">
      <c r="D176" s="1"/>
    </row>
    <row r="177" spans="4:4" customFormat="1" x14ac:dyDescent="0.2">
      <c r="D177" s="1"/>
    </row>
    <row r="178" spans="4:4" customFormat="1" x14ac:dyDescent="0.2">
      <c r="D178" s="1"/>
    </row>
    <row r="179" spans="4:4" customFormat="1" x14ac:dyDescent="0.2">
      <c r="D179" s="1"/>
    </row>
    <row r="180" spans="4:4" customFormat="1" x14ac:dyDescent="0.2">
      <c r="D180" s="1"/>
    </row>
    <row r="181" spans="4:4" customFormat="1" x14ac:dyDescent="0.2">
      <c r="D181" s="1"/>
    </row>
    <row r="182" spans="4:4" customFormat="1" x14ac:dyDescent="0.2">
      <c r="D182" s="1"/>
    </row>
    <row r="183" spans="4:4" customFormat="1" x14ac:dyDescent="0.2">
      <c r="D183" s="1"/>
    </row>
    <row r="184" spans="4:4" customFormat="1" x14ac:dyDescent="0.2">
      <c r="D184" s="1"/>
    </row>
    <row r="185" spans="4:4" customFormat="1" x14ac:dyDescent="0.2">
      <c r="D185" s="1"/>
    </row>
    <row r="186" spans="4:4" customFormat="1" x14ac:dyDescent="0.2">
      <c r="D186" s="1"/>
    </row>
    <row r="187" spans="4:4" customFormat="1" x14ac:dyDescent="0.2">
      <c r="D187" s="1"/>
    </row>
    <row r="188" spans="4:4" customFormat="1" x14ac:dyDescent="0.2">
      <c r="D188" s="1"/>
    </row>
    <row r="189" spans="4:4" customFormat="1" x14ac:dyDescent="0.2">
      <c r="D189" s="1"/>
    </row>
    <row r="190" spans="4:4" customFormat="1" x14ac:dyDescent="0.2">
      <c r="D190" s="1"/>
    </row>
    <row r="191" spans="4:4" customFormat="1" x14ac:dyDescent="0.2">
      <c r="D191" s="1"/>
    </row>
    <row r="192" spans="4:4" customFormat="1" x14ac:dyDescent="0.2">
      <c r="D192" s="1"/>
    </row>
    <row r="193" spans="4:4" customFormat="1" x14ac:dyDescent="0.2">
      <c r="D193" s="1"/>
    </row>
    <row r="194" spans="4:4" customFormat="1" x14ac:dyDescent="0.2">
      <c r="D194" s="1"/>
    </row>
    <row r="195" spans="4:4" customFormat="1" x14ac:dyDescent="0.2">
      <c r="D195" s="1"/>
    </row>
    <row r="196" spans="4:4" customFormat="1" x14ac:dyDescent="0.2">
      <c r="D196" s="1"/>
    </row>
    <row r="197" spans="4:4" customFormat="1" x14ac:dyDescent="0.2">
      <c r="D197" s="1"/>
    </row>
    <row r="198" spans="4:4" customFormat="1" x14ac:dyDescent="0.2">
      <c r="D198" s="1"/>
    </row>
    <row r="199" spans="4:4" customFormat="1" x14ac:dyDescent="0.2">
      <c r="D199" s="1"/>
    </row>
    <row r="200" spans="4:4" customFormat="1" x14ac:dyDescent="0.2">
      <c r="D200" s="1"/>
    </row>
    <row r="201" spans="4:4" customFormat="1" x14ac:dyDescent="0.2">
      <c r="D201" s="1"/>
    </row>
    <row r="202" spans="4:4" customFormat="1" x14ac:dyDescent="0.2">
      <c r="D202" s="1"/>
    </row>
    <row r="203" spans="4:4" customFormat="1" x14ac:dyDescent="0.2">
      <c r="D203" s="1"/>
    </row>
    <row r="204" spans="4:4" customFormat="1" x14ac:dyDescent="0.2">
      <c r="D204" s="1"/>
    </row>
    <row r="205" spans="4:4" customFormat="1" x14ac:dyDescent="0.2">
      <c r="D205" s="1"/>
    </row>
    <row r="206" spans="4:4" customFormat="1" x14ac:dyDescent="0.2">
      <c r="D206" s="1"/>
    </row>
    <row r="207" spans="4:4" customFormat="1" x14ac:dyDescent="0.2">
      <c r="D207" s="1"/>
    </row>
    <row r="208" spans="4:4" customFormat="1" x14ac:dyDescent="0.2">
      <c r="D208" s="1"/>
    </row>
    <row r="209" spans="4:4" customFormat="1" x14ac:dyDescent="0.2">
      <c r="D209" s="1"/>
    </row>
    <row r="210" spans="4:4" customFormat="1" x14ac:dyDescent="0.2">
      <c r="D210" s="1"/>
    </row>
    <row r="211" spans="4:4" customFormat="1" x14ac:dyDescent="0.2">
      <c r="D211" s="1"/>
    </row>
    <row r="212" spans="4:4" customFormat="1" x14ac:dyDescent="0.2">
      <c r="D212" s="1"/>
    </row>
    <row r="213" spans="4:4" customFormat="1" x14ac:dyDescent="0.2">
      <c r="D213" s="1"/>
    </row>
    <row r="214" spans="4:4" customFormat="1" x14ac:dyDescent="0.2">
      <c r="D214" s="1"/>
    </row>
    <row r="215" spans="4:4" customFormat="1" x14ac:dyDescent="0.2">
      <c r="D215" s="1"/>
    </row>
    <row r="216" spans="4:4" customFormat="1" x14ac:dyDescent="0.2">
      <c r="D216" s="1"/>
    </row>
    <row r="217" spans="4:4" customFormat="1" x14ac:dyDescent="0.2">
      <c r="D217" s="1"/>
    </row>
    <row r="218" spans="4:4" customFormat="1" x14ac:dyDescent="0.2">
      <c r="D218" s="1"/>
    </row>
    <row r="219" spans="4:4" customFormat="1" x14ac:dyDescent="0.2">
      <c r="D219" s="1"/>
    </row>
    <row r="220" spans="4:4" customFormat="1" x14ac:dyDescent="0.2">
      <c r="D220" s="1"/>
    </row>
    <row r="221" spans="4:4" customFormat="1" x14ac:dyDescent="0.2">
      <c r="D221" s="1"/>
    </row>
    <row r="222" spans="4:4" customFormat="1" x14ac:dyDescent="0.2">
      <c r="D222" s="1"/>
    </row>
    <row r="223" spans="4:4" customFormat="1" x14ac:dyDescent="0.2">
      <c r="D223" s="1"/>
    </row>
    <row r="224" spans="4:4" customFormat="1" x14ac:dyDescent="0.2">
      <c r="D224" s="1"/>
    </row>
    <row r="225" spans="4:4" customFormat="1" x14ac:dyDescent="0.2">
      <c r="D225" s="1"/>
    </row>
    <row r="226" spans="4:4" customFormat="1" x14ac:dyDescent="0.2">
      <c r="D226" s="1"/>
    </row>
    <row r="227" spans="4:4" customFormat="1" x14ac:dyDescent="0.2">
      <c r="D227" s="1"/>
    </row>
    <row r="228" spans="4:4" customFormat="1" x14ac:dyDescent="0.2">
      <c r="D228" s="1"/>
    </row>
    <row r="229" spans="4:4" customFormat="1" x14ac:dyDescent="0.2">
      <c r="D229" s="1"/>
    </row>
    <row r="230" spans="4:4" customFormat="1" x14ac:dyDescent="0.2">
      <c r="D230" s="1"/>
    </row>
    <row r="231" spans="4:4" customFormat="1" x14ac:dyDescent="0.2">
      <c r="D231" s="1"/>
    </row>
    <row r="232" spans="4:4" customFormat="1" x14ac:dyDescent="0.2">
      <c r="D232" s="1"/>
    </row>
    <row r="233" spans="4:4" customFormat="1" x14ac:dyDescent="0.2">
      <c r="D233" s="1"/>
    </row>
    <row r="234" spans="4:4" customFormat="1" x14ac:dyDescent="0.2">
      <c r="D234" s="1"/>
    </row>
    <row r="235" spans="4:4" customFormat="1" x14ac:dyDescent="0.2">
      <c r="D235" s="1"/>
    </row>
    <row r="236" spans="4:4" customFormat="1" x14ac:dyDescent="0.2">
      <c r="D236" s="1"/>
    </row>
    <row r="237" spans="4:4" customFormat="1" x14ac:dyDescent="0.2">
      <c r="D237" s="1"/>
    </row>
    <row r="238" spans="4:4" customFormat="1" x14ac:dyDescent="0.2">
      <c r="D238" s="1"/>
    </row>
    <row r="239" spans="4:4" customFormat="1" x14ac:dyDescent="0.2">
      <c r="D239" s="1"/>
    </row>
    <row r="240" spans="4:4" customFormat="1" x14ac:dyDescent="0.2">
      <c r="D240" s="1"/>
    </row>
    <row r="241" spans="4:4" customFormat="1" x14ac:dyDescent="0.2">
      <c r="D241" s="1"/>
    </row>
    <row r="242" spans="4:4" customFormat="1" x14ac:dyDescent="0.2">
      <c r="D242" s="1"/>
    </row>
    <row r="243" spans="4:4" customFormat="1" x14ac:dyDescent="0.2">
      <c r="D243" s="1"/>
    </row>
    <row r="244" spans="4:4" customFormat="1" x14ac:dyDescent="0.2">
      <c r="D244" s="1"/>
    </row>
    <row r="245" spans="4:4" customFormat="1" x14ac:dyDescent="0.2">
      <c r="D245" s="1"/>
    </row>
    <row r="246" spans="4:4" customFormat="1" x14ac:dyDescent="0.2">
      <c r="D246" s="1"/>
    </row>
    <row r="247" spans="4:4" customFormat="1" x14ac:dyDescent="0.2">
      <c r="D247" s="1"/>
    </row>
    <row r="248" spans="4:4" customFormat="1" x14ac:dyDescent="0.2">
      <c r="D248" s="1"/>
    </row>
    <row r="249" spans="4:4" customFormat="1" x14ac:dyDescent="0.2">
      <c r="D249" s="1"/>
    </row>
    <row r="250" spans="4:4" customFormat="1" x14ac:dyDescent="0.2">
      <c r="D250" s="1"/>
    </row>
    <row r="251" spans="4:4" customFormat="1" x14ac:dyDescent="0.2">
      <c r="D251" s="1"/>
    </row>
    <row r="252" spans="4:4" customFormat="1" x14ac:dyDescent="0.2">
      <c r="D252" s="1"/>
    </row>
    <row r="253" spans="4:4" customFormat="1" x14ac:dyDescent="0.2">
      <c r="D253" s="1"/>
    </row>
    <row r="254" spans="4:4" customFormat="1" x14ac:dyDescent="0.2">
      <c r="D254" s="1"/>
    </row>
    <row r="255" spans="4:4" customFormat="1" x14ac:dyDescent="0.2">
      <c r="D255" s="1"/>
    </row>
    <row r="256" spans="4:4" customFormat="1" x14ac:dyDescent="0.2">
      <c r="D256" s="1"/>
    </row>
    <row r="257" spans="4:4" customFormat="1" x14ac:dyDescent="0.2">
      <c r="D257" s="1"/>
    </row>
    <row r="258" spans="4:4" customFormat="1" x14ac:dyDescent="0.2">
      <c r="D258" s="1"/>
    </row>
    <row r="259" spans="4:4" customFormat="1" x14ac:dyDescent="0.2">
      <c r="D259" s="1"/>
    </row>
    <row r="260" spans="4:4" customFormat="1" x14ac:dyDescent="0.2">
      <c r="D260" s="1"/>
    </row>
    <row r="261" spans="4:4" customFormat="1" x14ac:dyDescent="0.2">
      <c r="D261" s="1"/>
    </row>
    <row r="262" spans="4:4" customFormat="1" x14ac:dyDescent="0.2">
      <c r="D262" s="1"/>
    </row>
    <row r="263" spans="4:4" customFormat="1" x14ac:dyDescent="0.2">
      <c r="D263" s="1"/>
    </row>
    <row r="264" spans="4:4" customFormat="1" x14ac:dyDescent="0.2">
      <c r="D264" s="1"/>
    </row>
    <row r="265" spans="4:4" customFormat="1" x14ac:dyDescent="0.2">
      <c r="D265" s="1"/>
    </row>
    <row r="266" spans="4:4" customFormat="1" x14ac:dyDescent="0.2">
      <c r="D266" s="1"/>
    </row>
    <row r="267" spans="4:4" customFormat="1" x14ac:dyDescent="0.2">
      <c r="D267" s="1"/>
    </row>
    <row r="268" spans="4:4" customFormat="1" x14ac:dyDescent="0.2">
      <c r="D268" s="1"/>
    </row>
    <row r="269" spans="4:4" customFormat="1" x14ac:dyDescent="0.2">
      <c r="D269" s="1"/>
    </row>
    <row r="270" spans="4:4" customFormat="1" x14ac:dyDescent="0.2">
      <c r="D270" s="1"/>
    </row>
    <row r="271" spans="4:4" customFormat="1" x14ac:dyDescent="0.2">
      <c r="D271" s="1"/>
    </row>
    <row r="272" spans="4:4" customFormat="1" x14ac:dyDescent="0.2">
      <c r="D272" s="1"/>
    </row>
    <row r="273" spans="4:4" customFormat="1" x14ac:dyDescent="0.2">
      <c r="D273" s="1"/>
    </row>
    <row r="274" spans="4:4" customFormat="1" x14ac:dyDescent="0.2">
      <c r="D274" s="1"/>
    </row>
    <row r="275" spans="4:4" customFormat="1" x14ac:dyDescent="0.2">
      <c r="D275" s="1"/>
    </row>
    <row r="276" spans="4:4" customFormat="1" x14ac:dyDescent="0.2">
      <c r="D276" s="1"/>
    </row>
    <row r="277" spans="4:4" customFormat="1" x14ac:dyDescent="0.2">
      <c r="D277" s="1"/>
    </row>
    <row r="278" spans="4:4" customFormat="1" x14ac:dyDescent="0.2">
      <c r="D278" s="1"/>
    </row>
    <row r="279" spans="4:4" customFormat="1" x14ac:dyDescent="0.2">
      <c r="D279" s="1"/>
    </row>
    <row r="280" spans="4:4" customFormat="1" x14ac:dyDescent="0.2">
      <c r="D280" s="1"/>
    </row>
    <row r="281" spans="4:4" customFormat="1" x14ac:dyDescent="0.2">
      <c r="D281" s="1"/>
    </row>
    <row r="282" spans="4:4" customFormat="1" x14ac:dyDescent="0.2">
      <c r="D282" s="1"/>
    </row>
    <row r="283" spans="4:4" customFormat="1" x14ac:dyDescent="0.2">
      <c r="D283" s="1"/>
    </row>
    <row r="284" spans="4:4" customFormat="1" x14ac:dyDescent="0.2">
      <c r="D284" s="1"/>
    </row>
    <row r="285" spans="4:4" customFormat="1" x14ac:dyDescent="0.2">
      <c r="D285" s="1"/>
    </row>
    <row r="286" spans="4:4" customFormat="1" x14ac:dyDescent="0.2">
      <c r="D286" s="1"/>
    </row>
    <row r="287" spans="4:4" customFormat="1" x14ac:dyDescent="0.2">
      <c r="D287" s="1"/>
    </row>
    <row r="288" spans="4:4" customFormat="1" x14ac:dyDescent="0.2">
      <c r="D288" s="1"/>
    </row>
    <row r="289" spans="4:4" customFormat="1" x14ac:dyDescent="0.2">
      <c r="D289" s="1"/>
    </row>
    <row r="290" spans="4:4" customFormat="1" x14ac:dyDescent="0.2">
      <c r="D290" s="1"/>
    </row>
    <row r="291" spans="4:4" customFormat="1" x14ac:dyDescent="0.2">
      <c r="D291" s="1"/>
    </row>
    <row r="292" spans="4:4" customFormat="1" x14ac:dyDescent="0.2">
      <c r="D292" s="1"/>
    </row>
    <row r="293" spans="4:4" customFormat="1" x14ac:dyDescent="0.2">
      <c r="D293" s="1"/>
    </row>
    <row r="294" spans="4:4" customFormat="1" x14ac:dyDescent="0.2">
      <c r="D294" s="1"/>
    </row>
    <row r="295" spans="4:4" customFormat="1" x14ac:dyDescent="0.2">
      <c r="D295" s="1"/>
    </row>
    <row r="296" spans="4:4" customFormat="1" x14ac:dyDescent="0.2">
      <c r="D296" s="1"/>
    </row>
    <row r="297" spans="4:4" customFormat="1" x14ac:dyDescent="0.2">
      <c r="D297" s="1"/>
    </row>
    <row r="298" spans="4:4" customFormat="1" x14ac:dyDescent="0.2">
      <c r="D298" s="1"/>
    </row>
    <row r="299" spans="4:4" customFormat="1" x14ac:dyDescent="0.2">
      <c r="D299" s="1"/>
    </row>
    <row r="300" spans="4:4" customFormat="1" x14ac:dyDescent="0.2">
      <c r="D300" s="1"/>
    </row>
    <row r="301" spans="4:4" customFormat="1" x14ac:dyDescent="0.2">
      <c r="D301" s="1"/>
    </row>
    <row r="302" spans="4:4" customFormat="1" x14ac:dyDescent="0.2">
      <c r="D302" s="1"/>
    </row>
    <row r="303" spans="4:4" customFormat="1" x14ac:dyDescent="0.2">
      <c r="D303" s="1"/>
    </row>
    <row r="304" spans="4:4" customFormat="1" x14ac:dyDescent="0.2">
      <c r="D304" s="1"/>
    </row>
    <row r="305" spans="4:4" customFormat="1" x14ac:dyDescent="0.2">
      <c r="D305" s="1"/>
    </row>
    <row r="306" spans="4:4" customFormat="1" x14ac:dyDescent="0.2">
      <c r="D306" s="1"/>
    </row>
    <row r="307" spans="4:4" customFormat="1" x14ac:dyDescent="0.2">
      <c r="D307" s="1"/>
    </row>
    <row r="308" spans="4:4" customFormat="1" x14ac:dyDescent="0.2">
      <c r="D308" s="1"/>
    </row>
    <row r="309" spans="4:4" customFormat="1" x14ac:dyDescent="0.2">
      <c r="D309" s="1"/>
    </row>
    <row r="310" spans="4:4" customFormat="1" x14ac:dyDescent="0.2">
      <c r="D310" s="1"/>
    </row>
    <row r="311" spans="4:4" customFormat="1" x14ac:dyDescent="0.2">
      <c r="D311" s="1"/>
    </row>
    <row r="312" spans="4:4" customFormat="1" x14ac:dyDescent="0.2">
      <c r="D312" s="1"/>
    </row>
    <row r="313" spans="4:4" customFormat="1" x14ac:dyDescent="0.2">
      <c r="D313" s="1"/>
    </row>
    <row r="314" spans="4:4" customFormat="1" x14ac:dyDescent="0.2">
      <c r="D314" s="1"/>
    </row>
    <row r="315" spans="4:4" customFormat="1" x14ac:dyDescent="0.2">
      <c r="D315" s="1"/>
    </row>
    <row r="316" spans="4:4" customFormat="1" x14ac:dyDescent="0.2">
      <c r="D316" s="1"/>
    </row>
    <row r="317" spans="4:4" customFormat="1" x14ac:dyDescent="0.2">
      <c r="D317" s="1"/>
    </row>
    <row r="318" spans="4:4" customFormat="1" x14ac:dyDescent="0.2">
      <c r="D318" s="1"/>
    </row>
    <row r="319" spans="4:4" customFormat="1" x14ac:dyDescent="0.2">
      <c r="D319" s="1"/>
    </row>
    <row r="320" spans="4:4" customFormat="1" x14ac:dyDescent="0.2">
      <c r="D320" s="1"/>
    </row>
    <row r="321" spans="4:4" customFormat="1" x14ac:dyDescent="0.2">
      <c r="D321" s="1"/>
    </row>
    <row r="322" spans="4:4" customFormat="1" x14ac:dyDescent="0.2">
      <c r="D322" s="1"/>
    </row>
    <row r="323" spans="4:4" customFormat="1" x14ac:dyDescent="0.2">
      <c r="D323" s="1"/>
    </row>
    <row r="324" spans="4:4" customFormat="1" x14ac:dyDescent="0.2">
      <c r="D324" s="1"/>
    </row>
    <row r="325" spans="4:4" customFormat="1" x14ac:dyDescent="0.2">
      <c r="D325" s="1"/>
    </row>
    <row r="326" spans="4:4" customFormat="1" x14ac:dyDescent="0.2">
      <c r="D326" s="1"/>
    </row>
    <row r="327" spans="4:4" customFormat="1" x14ac:dyDescent="0.2">
      <c r="D327" s="1"/>
    </row>
    <row r="328" spans="4:4" customFormat="1" x14ac:dyDescent="0.2">
      <c r="D328" s="1"/>
    </row>
    <row r="329" spans="4:4" customFormat="1" x14ac:dyDescent="0.2">
      <c r="D329" s="1"/>
    </row>
    <row r="330" spans="4:4" customFormat="1" x14ac:dyDescent="0.2">
      <c r="D330" s="1"/>
    </row>
    <row r="331" spans="4:4" customFormat="1" x14ac:dyDescent="0.2">
      <c r="D331" s="1"/>
    </row>
    <row r="332" spans="4:4" customFormat="1" x14ac:dyDescent="0.2">
      <c r="D332" s="1"/>
    </row>
    <row r="333" spans="4:4" customFormat="1" x14ac:dyDescent="0.2">
      <c r="D333" s="1"/>
    </row>
    <row r="334" spans="4:4" customFormat="1" x14ac:dyDescent="0.2">
      <c r="D334" s="1"/>
    </row>
    <row r="335" spans="4:4" customFormat="1" x14ac:dyDescent="0.2">
      <c r="D335" s="1"/>
    </row>
    <row r="336" spans="4:4" customFormat="1" x14ac:dyDescent="0.2">
      <c r="D336" s="1"/>
    </row>
    <row r="337" spans="4:4" customFormat="1" x14ac:dyDescent="0.2">
      <c r="D337" s="1"/>
    </row>
    <row r="338" spans="4:4" customFormat="1" x14ac:dyDescent="0.2">
      <c r="D338" s="1"/>
    </row>
    <row r="339" spans="4:4" customFormat="1" x14ac:dyDescent="0.2">
      <c r="D339" s="1"/>
    </row>
    <row r="340" spans="4:4" customFormat="1" x14ac:dyDescent="0.2">
      <c r="D340" s="1"/>
    </row>
    <row r="341" spans="4:4" customFormat="1" x14ac:dyDescent="0.2">
      <c r="D341" s="1"/>
    </row>
    <row r="342" spans="4:4" customFormat="1" x14ac:dyDescent="0.2">
      <c r="D342" s="1"/>
    </row>
    <row r="343" spans="4:4" customFormat="1" x14ac:dyDescent="0.2">
      <c r="D343" s="1"/>
    </row>
    <row r="344" spans="4:4" customFormat="1" x14ac:dyDescent="0.2">
      <c r="D344" s="1"/>
    </row>
    <row r="345" spans="4:4" customFormat="1" x14ac:dyDescent="0.2">
      <c r="D345" s="1"/>
    </row>
    <row r="346" spans="4:4" customFormat="1" x14ac:dyDescent="0.2">
      <c r="D346" s="1"/>
    </row>
    <row r="347" spans="4:4" customFormat="1" x14ac:dyDescent="0.2">
      <c r="D347" s="1"/>
    </row>
    <row r="348" spans="4:4" customFormat="1" x14ac:dyDescent="0.2">
      <c r="D348" s="1"/>
    </row>
    <row r="349" spans="4:4" customFormat="1" x14ac:dyDescent="0.2">
      <c r="D349" s="1"/>
    </row>
    <row r="350" spans="4:4" customFormat="1" x14ac:dyDescent="0.2">
      <c r="D350" s="1"/>
    </row>
  </sheetData>
  <mergeCells count="14">
    <mergeCell ref="B2:D2"/>
    <mergeCell ref="E2:F2"/>
    <mergeCell ref="B3:D3"/>
    <mergeCell ref="E3:F3"/>
    <mergeCell ref="B1:H1"/>
    <mergeCell ref="G2:H2"/>
    <mergeCell ref="G3:H3"/>
    <mergeCell ref="B4:D4"/>
    <mergeCell ref="E4:F4"/>
    <mergeCell ref="B5:D5"/>
    <mergeCell ref="A6:H7"/>
    <mergeCell ref="G4:H4"/>
    <mergeCell ref="G5:H5"/>
    <mergeCell ref="E5:F5"/>
  </mergeCells>
  <printOptions horizontalCentered="1"/>
  <pageMargins left="0.39370078740157483" right="0.39370078740157483" top="0.39370078740157483" bottom="0.39370078740157483" header="0.51181102362204722" footer="0.51181102362204722"/>
  <pageSetup paperSize="9" orientation="landscape" r:id="rId1"/>
  <headerFooter alignWithMargins="0">
    <oddFooter>&amp;C_x000D_&amp;1#&amp;"Calibri"&amp;6&amp;K626469 Public</oddFooter>
  </headerFooter>
  <drawing r:id="rId2"/>
  <legacyDrawing r:id="rId3"/>
  <controls>
    <mc:AlternateContent xmlns:mc="http://schemas.openxmlformats.org/markup-compatibility/2006">
      <mc:Choice Requires="x14">
        <control shapeId="266241" r:id="rId4" name="Mise_en_Pages">
          <controlPr defaultSize="0" print="0" autoLine="0" r:id="rId5">
            <anchor>
              <from>
                <xdr:col>9</xdr:col>
                <xdr:colOff>76200</xdr:colOff>
                <xdr:row>1</xdr:row>
                <xdr:rowOff>19050</xdr:rowOff>
              </from>
              <to>
                <xdr:col>11</xdr:col>
                <xdr:colOff>66675</xdr:colOff>
                <xdr:row>2</xdr:row>
                <xdr:rowOff>190500</xdr:rowOff>
              </to>
            </anchor>
          </controlPr>
        </control>
      </mc:Choice>
      <mc:Fallback>
        <control shapeId="266241" r:id="rId4" name="Mise_en_Pages"/>
      </mc:Fallback>
    </mc:AlternateContent>
    <mc:AlternateContent xmlns:mc="http://schemas.openxmlformats.org/markup-compatibility/2006">
      <mc:Choice Requires="x14">
        <control shapeId="266242" r:id="rId6" name="impression">
          <controlPr defaultSize="0" print="0" autoLine="0" r:id="rId7">
            <anchor>
              <from>
                <xdr:col>9</xdr:col>
                <xdr:colOff>76200</xdr:colOff>
                <xdr:row>3</xdr:row>
                <xdr:rowOff>76200</xdr:rowOff>
              </from>
              <to>
                <xdr:col>11</xdr:col>
                <xdr:colOff>66675</xdr:colOff>
                <xdr:row>5</xdr:row>
                <xdr:rowOff>38100</xdr:rowOff>
              </to>
            </anchor>
          </controlPr>
        </control>
      </mc:Choice>
      <mc:Fallback>
        <control shapeId="266242" r:id="rId6" name="impression"/>
      </mc:Fallback>
    </mc:AlternateContent>
  </controls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011EF-F82E-42D7-BFBA-EF8FDBBA81C4}">
  <sheetPr codeName="Feuil22">
    <tabColor rgb="FFFFC000"/>
  </sheetPr>
  <dimension ref="A1:H350"/>
  <sheetViews>
    <sheetView zoomScale="90" zoomScaleNormal="90" zoomScaleSheetLayoutView="100" workbookViewId="0">
      <selection activeCell="C20" sqref="C20"/>
    </sheetView>
  </sheetViews>
  <sheetFormatPr baseColWidth="10" defaultColWidth="11.42578125" defaultRowHeight="12.75" x14ac:dyDescent="0.2"/>
  <cols>
    <col min="1" max="1" width="12.42578125" style="1" bestFit="1" customWidth="1"/>
    <col min="2" max="2" width="7" style="1" bestFit="1" customWidth="1"/>
    <col min="3" max="3" width="21.28515625" style="2" bestFit="1" customWidth="1"/>
    <col min="4" max="4" width="23.5703125" style="1" bestFit="1" customWidth="1"/>
    <col min="5" max="5" width="9" style="2" bestFit="1" customWidth="1"/>
    <col min="6" max="6" width="10.42578125" style="1" bestFit="1" customWidth="1"/>
    <col min="7" max="8" width="11.42578125" bestFit="1" customWidth="1"/>
  </cols>
  <sheetData>
    <row r="1" spans="1:8" ht="18.75" customHeight="1" x14ac:dyDescent="0.25">
      <c r="A1" s="78" t="s">
        <v>2</v>
      </c>
      <c r="B1" s="253" t="s">
        <v>94</v>
      </c>
      <c r="C1" s="190"/>
      <c r="D1" s="190"/>
      <c r="E1" s="190"/>
      <c r="F1" s="190"/>
      <c r="G1" s="190"/>
      <c r="H1" s="254"/>
    </row>
    <row r="2" spans="1:8" ht="15.75" customHeight="1" x14ac:dyDescent="0.25">
      <c r="A2" s="76" t="s">
        <v>3</v>
      </c>
      <c r="B2" s="256" t="s">
        <v>98</v>
      </c>
      <c r="C2" s="198"/>
      <c r="D2" s="198"/>
      <c r="E2" s="255" t="s">
        <v>4</v>
      </c>
      <c r="F2" s="255"/>
      <c r="G2" s="194"/>
      <c r="H2" s="227"/>
    </row>
    <row r="3" spans="1:8" ht="15.75" customHeight="1" x14ac:dyDescent="0.25">
      <c r="A3" s="76" t="s">
        <v>0</v>
      </c>
      <c r="B3" s="256"/>
      <c r="C3" s="198"/>
      <c r="D3" s="198"/>
      <c r="E3" s="255" t="s">
        <v>5</v>
      </c>
      <c r="F3" s="255"/>
      <c r="G3" s="197">
        <f>G12</f>
        <v>7.5173611111111108E-2</v>
      </c>
      <c r="H3" s="257"/>
    </row>
    <row r="4" spans="1:8" ht="15.75" customHeight="1" x14ac:dyDescent="0.25">
      <c r="A4" s="76" t="s">
        <v>1</v>
      </c>
      <c r="B4" s="256" t="s">
        <v>22</v>
      </c>
      <c r="C4" s="198"/>
      <c r="D4" s="198"/>
      <c r="E4" s="255" t="s">
        <v>6</v>
      </c>
      <c r="F4" s="255"/>
      <c r="G4" s="199" t="str">
        <f>IF(AND(NOT(G2=""),NOT(G3="")),G2/(HOUR(G3)+(MINUTE(G3)/60)+(SECOND(G3)/3600)),"")</f>
        <v/>
      </c>
      <c r="H4" s="258"/>
    </row>
    <row r="5" spans="1:8" ht="15.75" customHeight="1" x14ac:dyDescent="0.25">
      <c r="A5" s="76" t="s">
        <v>10</v>
      </c>
      <c r="B5" s="259">
        <v>5</v>
      </c>
      <c r="C5" s="194"/>
      <c r="D5" s="194"/>
      <c r="E5" s="54"/>
      <c r="F5" s="91" t="s">
        <v>11</v>
      </c>
      <c r="G5" s="194"/>
      <c r="H5" s="227"/>
    </row>
    <row r="6" spans="1:8" ht="12.75" customHeight="1" x14ac:dyDescent="0.2">
      <c r="A6" s="209" t="s">
        <v>120</v>
      </c>
      <c r="B6" s="210"/>
      <c r="C6" s="210"/>
      <c r="D6" s="210"/>
      <c r="E6" s="210"/>
      <c r="F6" s="210"/>
      <c r="G6" s="210"/>
      <c r="H6" s="211"/>
    </row>
    <row r="7" spans="1:8" ht="13.5" customHeight="1" x14ac:dyDescent="0.2">
      <c r="A7" s="209"/>
      <c r="B7" s="210"/>
      <c r="C7" s="210"/>
      <c r="D7" s="210"/>
      <c r="E7" s="210"/>
      <c r="F7" s="210"/>
      <c r="G7" s="210"/>
      <c r="H7" s="211"/>
    </row>
    <row r="8" spans="1:8" ht="15.75" x14ac:dyDescent="0.25">
      <c r="A8" s="14" t="s">
        <v>8</v>
      </c>
      <c r="B8" s="90" t="s">
        <v>9</v>
      </c>
      <c r="C8" s="90" t="s">
        <v>14</v>
      </c>
      <c r="D8" s="90" t="s">
        <v>12</v>
      </c>
      <c r="E8" s="90"/>
      <c r="F8" s="90" t="s">
        <v>7</v>
      </c>
      <c r="G8" s="90" t="s">
        <v>5</v>
      </c>
      <c r="H8" s="89"/>
    </row>
    <row r="9" spans="1:8" x14ac:dyDescent="0.2">
      <c r="A9" s="303">
        <v>1</v>
      </c>
      <c r="B9" s="294">
        <v>26</v>
      </c>
      <c r="C9" s="304" t="str">
        <f>IF(B9&lt;&gt;"",VLOOKUP(B9,Liste_engagés!$B$7:$F$200,2,FALSE)," ")</f>
        <v>LAVAL ANAEL</v>
      </c>
      <c r="D9" s="305" t="str">
        <f>IF(B9&lt;&gt;"",VLOOKUP(B9,Liste_engagés!$B$7:$F$200,3,FALSE)," ")</f>
        <v>CE APC</v>
      </c>
      <c r="E9" s="39"/>
      <c r="F9" s="39" t="str">
        <f>IF(B9&lt;&gt;"",VLOOKUP(B9,Liste_engagés!$B$7:$F$200,5,FALSE)," ")</f>
        <v>SH</v>
      </c>
      <c r="G9" s="98">
        <f>IF(B9&lt;&gt;"",VLOOKUP(B9,VTT!$B$12:$H$54,6,FALSE),"")</f>
        <v>5.4039351851851852E-2</v>
      </c>
      <c r="H9" s="105"/>
    </row>
    <row r="10" spans="1:8" x14ac:dyDescent="0.2">
      <c r="A10" s="176">
        <v>2</v>
      </c>
      <c r="B10" s="39">
        <v>25</v>
      </c>
      <c r="C10" s="37" t="str">
        <f>IF(B10&lt;&gt;"",VLOOKUP(B10,Liste_engagés!$B$7:$F$200,2,FALSE)," ")</f>
        <v>ROUCHUT VINCENT</v>
      </c>
      <c r="D10" s="54" t="str">
        <f>IF(B10&lt;&gt;"",VLOOKUP(B10,Liste_engagés!$B$7:$F$200,3,FALSE)," ")</f>
        <v>CE PAL</v>
      </c>
      <c r="E10" s="39"/>
      <c r="F10" s="39" t="str">
        <f>IF(B10&lt;&gt;"",VLOOKUP(B10,Liste_engagés!$B$7:$F$200,5,FALSE)," ")</f>
        <v>SH</v>
      </c>
      <c r="G10" s="98">
        <f>IF(B10&lt;&gt;"",VLOOKUP(B10,VTT!$B$12:$H$54,6,FALSE),"")</f>
        <v>6.2719907407407405E-2</v>
      </c>
      <c r="H10" s="105"/>
    </row>
    <row r="11" spans="1:8" x14ac:dyDescent="0.2">
      <c r="A11" s="176">
        <v>3</v>
      </c>
      <c r="B11" s="39">
        <v>18</v>
      </c>
      <c r="C11" s="37" t="str">
        <f>IF(B11&lt;&gt;"",VLOOKUP(B11,Liste_engagés!$B$7:$F$200,2,FALSE)," ")</f>
        <v>LEJEUNE  Hugo</v>
      </c>
      <c r="D11" s="54" t="str">
        <f>IF(B11&lt;&gt;"",VLOOKUP(B11,Liste_engagés!$B$7:$F$200,3,FALSE)," ")</f>
        <v>CE PAL</v>
      </c>
      <c r="E11" s="39"/>
      <c r="F11" s="39" t="str">
        <f>IF(B11&lt;&gt;"",VLOOKUP(B11,Liste_engagés!$B$7:$F$200,5,FALSE)," ")</f>
        <v>SH</v>
      </c>
      <c r="G11" s="98">
        <f>IF(B11&lt;&gt;"",VLOOKUP(B11,VTT!$B$12:$H$54,6,FALSE),"")</f>
        <v>6.5972222222222224E-2</v>
      </c>
      <c r="H11" s="105"/>
    </row>
    <row r="12" spans="1:8" ht="12.75" customHeight="1" x14ac:dyDescent="0.2">
      <c r="A12" s="176">
        <v>4</v>
      </c>
      <c r="B12" s="39">
        <v>6</v>
      </c>
      <c r="C12" s="37" t="str">
        <f>IF(B12&lt;&gt;"",VLOOKUP(B12,Liste_engagés!$B$7:$F$200,2,FALSE)," ")</f>
        <v>PARIS Charles</v>
      </c>
      <c r="D12" s="54" t="str">
        <f>IF(B12&lt;&gt;"",VLOOKUP(B12,Liste_engagés!$B$7:$F$200,3,FALSE)," ")</f>
        <v>CE  BPL</v>
      </c>
      <c r="E12" s="39"/>
      <c r="F12" s="39" t="str">
        <f>IF(B12&lt;&gt;"",VLOOKUP(B12,Liste_engagés!$B$7:$F$200,5,FALSE)," ")</f>
        <v>SH</v>
      </c>
      <c r="G12" s="98">
        <f>IF(B12&lt;&gt;"",VLOOKUP(B12,VTT!$B$12:$H$54,6,FALSE),"")</f>
        <v>7.5173611111111108E-2</v>
      </c>
      <c r="H12" s="105"/>
    </row>
    <row r="13" spans="1:8" ht="12.75" customHeight="1" thickBot="1" x14ac:dyDescent="0.25">
      <c r="A13" s="66"/>
      <c r="B13" s="64"/>
      <c r="C13" s="62" t="str">
        <f>IF(B13&lt;&gt;"",VLOOKUP(B13,Liste_engagés!$B$7:$F$200,2,FALSE)," ")</f>
        <v xml:space="preserve"> </v>
      </c>
      <c r="D13" s="63" t="str">
        <f>IF(B13&lt;&gt;"",VLOOKUP(B13,Liste_engagés!$B$7:$F$200,3,FALSE)," ")</f>
        <v xml:space="preserve"> </v>
      </c>
      <c r="E13" s="64"/>
      <c r="F13" s="64" t="str">
        <f>IF(B13&lt;&gt;"",VLOOKUP(B13,Liste_engagés!$B$7:$F$200,5,FALSE)," ")</f>
        <v xml:space="preserve"> </v>
      </c>
      <c r="G13" s="99" t="str">
        <f>IF(B13&lt;&gt;"",VLOOKUP(B13,VTT!$B$12:$H$54,6,FALSE),"")</f>
        <v/>
      </c>
      <c r="H13" s="106"/>
    </row>
    <row r="14" spans="1:8" x14ac:dyDescent="0.2">
      <c r="A14"/>
      <c r="B14"/>
      <c r="C14"/>
      <c r="D14"/>
      <c r="E14"/>
      <c r="F14"/>
    </row>
    <row r="15" spans="1:8" x14ac:dyDescent="0.2">
      <c r="A15"/>
      <c r="B15"/>
      <c r="C15"/>
      <c r="D15"/>
      <c r="E15"/>
      <c r="F15"/>
    </row>
    <row r="16" spans="1:8" x14ac:dyDescent="0.2">
      <c r="A16"/>
      <c r="B16"/>
      <c r="C16"/>
      <c r="D16"/>
      <c r="E16"/>
      <c r="F16"/>
    </row>
    <row r="17" customFormat="1" x14ac:dyDescent="0.2"/>
    <row r="18" customFormat="1" x14ac:dyDescent="0.2"/>
    <row r="19" customFormat="1" x14ac:dyDescent="0.2"/>
    <row r="20" customFormat="1" x14ac:dyDescent="0.2"/>
    <row r="21" customFormat="1" x14ac:dyDescent="0.2"/>
    <row r="22" customFormat="1" x14ac:dyDescent="0.2"/>
    <row r="23" customFormat="1" x14ac:dyDescent="0.2"/>
    <row r="24" customFormat="1" x14ac:dyDescent="0.2"/>
    <row r="25" customFormat="1" x14ac:dyDescent="0.2"/>
    <row r="26" customFormat="1" x14ac:dyDescent="0.2"/>
    <row r="27" customFormat="1" x14ac:dyDescent="0.2"/>
    <row r="28" customFormat="1" x14ac:dyDescent="0.2"/>
    <row r="29" customFormat="1" x14ac:dyDescent="0.2"/>
    <row r="30" customFormat="1" x14ac:dyDescent="0.2"/>
    <row r="31" customFormat="1" x14ac:dyDescent="0.2"/>
    <row r="32" customFormat="1" x14ac:dyDescent="0.2"/>
    <row r="33" customFormat="1" x14ac:dyDescent="0.2"/>
    <row r="34" customFormat="1" x14ac:dyDescent="0.2"/>
    <row r="35" customFormat="1" x14ac:dyDescent="0.2"/>
    <row r="36" customFormat="1" x14ac:dyDescent="0.2"/>
    <row r="37" customFormat="1" x14ac:dyDescent="0.2"/>
    <row r="38" customFormat="1" x14ac:dyDescent="0.2"/>
    <row r="39" customFormat="1" x14ac:dyDescent="0.2"/>
    <row r="40" customFormat="1" x14ac:dyDescent="0.2"/>
    <row r="41" customFormat="1" x14ac:dyDescent="0.2"/>
    <row r="42" customFormat="1" x14ac:dyDescent="0.2"/>
    <row r="43" customFormat="1" x14ac:dyDescent="0.2"/>
    <row r="44" customFormat="1" x14ac:dyDescent="0.2"/>
    <row r="45" customFormat="1" x14ac:dyDescent="0.2"/>
    <row r="46" customFormat="1" x14ac:dyDescent="0.2"/>
    <row r="47" customFormat="1" x14ac:dyDescent="0.2"/>
    <row r="48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</sheetData>
  <mergeCells count="13">
    <mergeCell ref="B1:H1"/>
    <mergeCell ref="G2:H2"/>
    <mergeCell ref="G3:H3"/>
    <mergeCell ref="A6:H7"/>
    <mergeCell ref="B2:D2"/>
    <mergeCell ref="E2:F2"/>
    <mergeCell ref="B3:D3"/>
    <mergeCell ref="E3:F3"/>
    <mergeCell ref="B4:D4"/>
    <mergeCell ref="E4:F4"/>
    <mergeCell ref="B5:D5"/>
    <mergeCell ref="G4:H4"/>
    <mergeCell ref="G5:H5"/>
  </mergeCells>
  <printOptions horizontalCentered="1"/>
  <pageMargins left="0.39370078740157483" right="0.39370078740157483" top="0.39370078740157483" bottom="0.39370078740157483" header="0.51181102362204722" footer="0.51181102362204722"/>
  <pageSetup paperSize="9" orientation="landscape" r:id="rId1"/>
  <headerFooter alignWithMargins="0">
    <oddFooter>&amp;C_x000D_&amp;1#&amp;"Calibri"&amp;6&amp;K626469 Public</oddFooter>
  </headerFooter>
  <drawing r:id="rId2"/>
  <legacyDrawing r:id="rId3"/>
  <controls>
    <mc:AlternateContent xmlns:mc="http://schemas.openxmlformats.org/markup-compatibility/2006">
      <mc:Choice Requires="x14">
        <control shapeId="267265" r:id="rId4" name="Mise_en_Pages">
          <controlPr defaultSize="0" print="0" autoLine="0" r:id="rId5">
            <anchor>
              <from>
                <xdr:col>8</xdr:col>
                <xdr:colOff>752475</xdr:colOff>
                <xdr:row>0</xdr:row>
                <xdr:rowOff>228600</xdr:rowOff>
              </from>
              <to>
                <xdr:col>10</xdr:col>
                <xdr:colOff>276225</xdr:colOff>
                <xdr:row>2</xdr:row>
                <xdr:rowOff>152400</xdr:rowOff>
              </to>
            </anchor>
          </controlPr>
        </control>
      </mc:Choice>
      <mc:Fallback>
        <control shapeId="267265" r:id="rId4" name="Mise_en_Pages"/>
      </mc:Fallback>
    </mc:AlternateContent>
    <mc:AlternateContent xmlns:mc="http://schemas.openxmlformats.org/markup-compatibility/2006">
      <mc:Choice Requires="x14">
        <control shapeId="267266" r:id="rId6" name="impression">
          <controlPr defaultSize="0" print="0" autoLine="0" r:id="rId7">
            <anchor>
              <from>
                <xdr:col>8</xdr:col>
                <xdr:colOff>752475</xdr:colOff>
                <xdr:row>3</xdr:row>
                <xdr:rowOff>152400</xdr:rowOff>
              </from>
              <to>
                <xdr:col>10</xdr:col>
                <xdr:colOff>276225</xdr:colOff>
                <xdr:row>5</xdr:row>
                <xdr:rowOff>114300</xdr:rowOff>
              </to>
            </anchor>
          </controlPr>
        </control>
      </mc:Choice>
      <mc:Fallback>
        <control shapeId="267266" r:id="rId6" name="impression"/>
      </mc:Fallback>
    </mc:AlternateContent>
  </controls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CE629-1CB9-4762-AB87-20D66A98D015}">
  <sheetPr codeName="Feuil23">
    <tabColor rgb="FFFFC000"/>
  </sheetPr>
  <dimension ref="A1:H350"/>
  <sheetViews>
    <sheetView zoomScale="90" zoomScaleNormal="90" zoomScaleSheetLayoutView="100" workbookViewId="0">
      <selection activeCell="E30" sqref="E30"/>
    </sheetView>
  </sheetViews>
  <sheetFormatPr baseColWidth="10" defaultColWidth="11.42578125" defaultRowHeight="12.75" x14ac:dyDescent="0.2"/>
  <cols>
    <col min="1" max="1" width="12.42578125" style="1" bestFit="1" customWidth="1"/>
    <col min="2" max="2" width="7" style="1" bestFit="1" customWidth="1"/>
    <col min="3" max="3" width="21.28515625" style="2" bestFit="1" customWidth="1"/>
    <col min="4" max="4" width="23.5703125" style="1" bestFit="1" customWidth="1"/>
    <col min="5" max="5" width="9" style="2" bestFit="1" customWidth="1"/>
    <col min="6" max="6" width="10.42578125" style="1" bestFit="1" customWidth="1"/>
    <col min="7" max="8" width="11.42578125" bestFit="1" customWidth="1"/>
  </cols>
  <sheetData>
    <row r="1" spans="1:8" ht="18.75" customHeight="1" x14ac:dyDescent="0.25">
      <c r="A1" s="78" t="s">
        <v>2</v>
      </c>
      <c r="B1" s="253" t="s">
        <v>94</v>
      </c>
      <c r="C1" s="190"/>
      <c r="D1" s="190"/>
      <c r="E1" s="190"/>
      <c r="F1" s="190"/>
      <c r="G1" s="190"/>
      <c r="H1" s="254"/>
    </row>
    <row r="2" spans="1:8" ht="15.75" customHeight="1" x14ac:dyDescent="0.25">
      <c r="A2" s="76" t="s">
        <v>3</v>
      </c>
      <c r="B2" s="256" t="s">
        <v>98</v>
      </c>
      <c r="C2" s="198"/>
      <c r="D2" s="198"/>
      <c r="E2" s="255" t="s">
        <v>4</v>
      </c>
      <c r="F2" s="255"/>
      <c r="G2" s="194"/>
      <c r="H2" s="227"/>
    </row>
    <row r="3" spans="1:8" ht="15.75" customHeight="1" x14ac:dyDescent="0.25">
      <c r="A3" s="76" t="s">
        <v>0</v>
      </c>
      <c r="B3" s="256"/>
      <c r="C3" s="198"/>
      <c r="D3" s="198"/>
      <c r="E3" s="255" t="s">
        <v>5</v>
      </c>
      <c r="F3" s="255"/>
      <c r="G3" s="197">
        <f>G12</f>
        <v>5.486111111111111E-2</v>
      </c>
      <c r="H3" s="257"/>
    </row>
    <row r="4" spans="1:8" ht="15.75" customHeight="1" x14ac:dyDescent="0.25">
      <c r="A4" s="76" t="s">
        <v>1</v>
      </c>
      <c r="B4" s="256" t="s">
        <v>105</v>
      </c>
      <c r="C4" s="198"/>
      <c r="D4" s="198"/>
      <c r="E4" s="255" t="s">
        <v>6</v>
      </c>
      <c r="F4" s="255"/>
      <c r="G4" s="199" t="str">
        <f>IF(AND(NOT(G2=""),NOT(G3="")),G2/(HOUR(G3)+(MINUTE(G3)/60)+(SECOND(G3)/3600)),"")</f>
        <v/>
      </c>
      <c r="H4" s="258"/>
    </row>
    <row r="5" spans="1:8" ht="15.75" customHeight="1" x14ac:dyDescent="0.25">
      <c r="A5" s="76" t="s">
        <v>10</v>
      </c>
      <c r="B5" s="259">
        <v>11</v>
      </c>
      <c r="C5" s="194"/>
      <c r="D5" s="194"/>
      <c r="E5" s="54"/>
      <c r="F5" s="91" t="s">
        <v>11</v>
      </c>
      <c r="G5" s="194"/>
      <c r="H5" s="227"/>
    </row>
    <row r="6" spans="1:8" ht="12.75" customHeight="1" x14ac:dyDescent="0.2">
      <c r="A6" s="209" t="s">
        <v>119</v>
      </c>
      <c r="B6" s="210"/>
      <c r="C6" s="210"/>
      <c r="D6" s="210"/>
      <c r="E6" s="210"/>
      <c r="F6" s="210"/>
      <c r="G6" s="210"/>
      <c r="H6" s="211"/>
    </row>
    <row r="7" spans="1:8" ht="13.5" customHeight="1" x14ac:dyDescent="0.2">
      <c r="A7" s="209"/>
      <c r="B7" s="210"/>
      <c r="C7" s="210"/>
      <c r="D7" s="210"/>
      <c r="E7" s="210"/>
      <c r="F7" s="210"/>
      <c r="G7" s="210"/>
      <c r="H7" s="211"/>
    </row>
    <row r="8" spans="1:8" ht="15.75" x14ac:dyDescent="0.25">
      <c r="A8" s="14" t="s">
        <v>8</v>
      </c>
      <c r="B8" s="90" t="s">
        <v>9</v>
      </c>
      <c r="C8" s="90" t="s">
        <v>14</v>
      </c>
      <c r="D8" s="90" t="s">
        <v>12</v>
      </c>
      <c r="E8" s="90"/>
      <c r="F8" s="90" t="s">
        <v>7</v>
      </c>
      <c r="G8" s="90" t="s">
        <v>5</v>
      </c>
      <c r="H8" s="89"/>
    </row>
    <row r="9" spans="1:8" x14ac:dyDescent="0.2">
      <c r="A9" s="303">
        <v>1</v>
      </c>
      <c r="B9" s="294">
        <v>3</v>
      </c>
      <c r="C9" s="304" t="str">
        <f>IF(B9&lt;&gt;"",VLOOKUP(B9,Liste_engagés!$B$7:$F$200,2,FALSE)," ")</f>
        <v>CALMELET Thibaut</v>
      </c>
      <c r="D9" s="305" t="str">
        <f>IF(B9&lt;&gt;"",VLOOKUP(B9,Liste_engagés!$B$7:$F$200,3,FALSE)," ")</f>
        <v>BP AURA</v>
      </c>
      <c r="E9" s="39"/>
      <c r="F9" s="39" t="str">
        <f>IF(B9&lt;&gt;"",VLOOKUP(B9,Liste_engagés!$B$7:$F$200,5,FALSE)," ")</f>
        <v>VH</v>
      </c>
      <c r="G9" s="98">
        <f>IF(B9&lt;&gt;"",VLOOKUP(B9,VTT!$B$12:$H$54,6,FALSE),"")</f>
        <v>4.9282407407407407E-2</v>
      </c>
      <c r="H9" s="105"/>
    </row>
    <row r="10" spans="1:8" x14ac:dyDescent="0.2">
      <c r="A10" s="307">
        <v>2</v>
      </c>
      <c r="B10" s="308">
        <v>9</v>
      </c>
      <c r="C10" s="309" t="str">
        <f>IF(B10&lt;&gt;"",VLOOKUP(B10,Liste_engagés!$B$7:$F$200,2,FALSE)," ")</f>
        <v>VOISIN ERIC</v>
      </c>
      <c r="D10" s="310" t="str">
        <f>IF(B10&lt;&gt;"",VLOOKUP(B10,Liste_engagés!$B$7:$F$200,3,FALSE)," ")</f>
        <v>CE IDF</v>
      </c>
      <c r="E10" s="39"/>
      <c r="F10" s="39" t="str">
        <f>IF(B10&lt;&gt;"",VLOOKUP(B10,Liste_engagés!$B$7:$F$200,5,FALSE)," ")</f>
        <v>VH</v>
      </c>
      <c r="G10" s="98">
        <f>IF(B10&lt;&gt;"",VLOOKUP(B10,VTT!$B$12:$H$54,6,FALSE),"")</f>
        <v>5.1145833333333335E-2</v>
      </c>
      <c r="H10" s="105"/>
    </row>
    <row r="11" spans="1:8" x14ac:dyDescent="0.2">
      <c r="A11" s="307">
        <v>3</v>
      </c>
      <c r="B11" s="308">
        <v>20</v>
      </c>
      <c r="C11" s="309" t="str">
        <f>IF(B11&lt;&gt;"",VLOOKUP(B11,Liste_engagés!$B$7:$F$200,2,FALSE)," ")</f>
        <v>RIGAUT Arnaud</v>
      </c>
      <c r="D11" s="310" t="str">
        <f>IF(B11&lt;&gt;"",VLOOKUP(B11,Liste_engagés!$B$7:$F$200,3,FALSE)," ")</f>
        <v>CE HDF</v>
      </c>
      <c r="E11" s="39"/>
      <c r="F11" s="39" t="str">
        <f>IF(B11&lt;&gt;"",VLOOKUP(B11,Liste_engagés!$B$7:$F$200,5,FALSE)," ")</f>
        <v>VH</v>
      </c>
      <c r="G11" s="98">
        <f>IF(B11&lt;&gt;"",VLOOKUP(B11,VTT!$B$12:$H$54,6,FALSE),"")</f>
        <v>5.4560185185185184E-2</v>
      </c>
      <c r="H11" s="105"/>
    </row>
    <row r="12" spans="1:8" ht="12.75" customHeight="1" x14ac:dyDescent="0.2">
      <c r="A12" s="176">
        <v>4</v>
      </c>
      <c r="B12" s="39">
        <v>15</v>
      </c>
      <c r="C12" s="37" t="str">
        <f>IF(B12&lt;&gt;"",VLOOKUP(B12,Liste_engagés!$B$7:$F$200,2,FALSE)," ")</f>
        <v>DERRIER Damien</v>
      </c>
      <c r="D12" s="54" t="str">
        <f>IF(B12&lt;&gt;"",VLOOKUP(B12,Liste_engagés!$B$7:$F$200,3,FALSE)," ")</f>
        <v>BPCE SA</v>
      </c>
      <c r="E12" s="39"/>
      <c r="F12" s="39" t="str">
        <f>IF(B12&lt;&gt;"",VLOOKUP(B12,Liste_engagés!$B$7:$F$200,5,FALSE)," ")</f>
        <v>VH</v>
      </c>
      <c r="G12" s="98">
        <f>IF(B12&lt;&gt;"",VLOOKUP(B12,VTT!$B$12:$H$54,6,FALSE),"")</f>
        <v>5.486111111111111E-2</v>
      </c>
      <c r="H12" s="105"/>
    </row>
    <row r="13" spans="1:8" ht="12.75" customHeight="1" x14ac:dyDescent="0.2">
      <c r="A13" s="176">
        <v>5</v>
      </c>
      <c r="B13" s="39">
        <v>43</v>
      </c>
      <c r="C13" s="37" t="str">
        <f>IF(B13&lt;&gt;"",VLOOKUP(B13,Liste_engagés!$B$7:$F$200,2,FALSE)," ")</f>
        <v>URBANIK Pierre</v>
      </c>
      <c r="D13" s="54" t="str">
        <f>IF(B13&lt;&gt;"",VLOOKUP(B13,Liste_engagés!$B$7:$F$200,3,FALSE)," ")</f>
        <v>CE HDF</v>
      </c>
      <c r="E13" s="39"/>
      <c r="F13" s="39" t="str">
        <f>IF(B13&lt;&gt;"",VLOOKUP(B13,Liste_engagés!$B$7:$F$200,5,FALSE)," ")</f>
        <v>VH</v>
      </c>
      <c r="G13" s="98">
        <f>IF(B13&lt;&gt;"",VLOOKUP(B13,VTT!$B$12:$H$54,6,FALSE),"")</f>
        <v>6.2013888888888889E-2</v>
      </c>
      <c r="H13" s="105"/>
    </row>
    <row r="14" spans="1:8" x14ac:dyDescent="0.2">
      <c r="A14" s="176">
        <v>6</v>
      </c>
      <c r="B14" s="39">
        <v>16</v>
      </c>
      <c r="C14" s="37" t="str">
        <f>IF(B14&lt;&gt;"",VLOOKUP(B14,Liste_engagés!$B$7:$F$200,2,FALSE)," ")</f>
        <v>SOUSA  Bruno</v>
      </c>
      <c r="D14" s="54" t="str">
        <f>IF(B14&lt;&gt;"",VLOOKUP(B14,Liste_engagés!$B$7:$F$200,3,FALSE)," ")</f>
        <v>CE HDF</v>
      </c>
      <c r="E14" s="39"/>
      <c r="F14" s="39" t="str">
        <f>IF(B14&lt;&gt;"",VLOOKUP(B14,Liste_engagés!$B$7:$F$200,5,FALSE)," ")</f>
        <v>VH</v>
      </c>
      <c r="G14" s="98">
        <f>IF(B14&lt;&gt;"",VLOOKUP(B14,VTT!$B$12:$H$54,6,FALSE),"")</f>
        <v>6.2743055555555552E-2</v>
      </c>
      <c r="H14" s="105"/>
    </row>
    <row r="15" spans="1:8" x14ac:dyDescent="0.2">
      <c r="A15" s="176">
        <v>7</v>
      </c>
      <c r="B15" s="39">
        <v>1</v>
      </c>
      <c r="C15" s="37" t="str">
        <f>IF(B15&lt;&gt;"",VLOOKUP(B15,Liste_engagés!$B$7:$F$200,2,FALSE)," ")</f>
        <v>CHEVREUIL Mathieu</v>
      </c>
      <c r="D15" s="54" t="str">
        <f>IF(B15&lt;&gt;"",VLOOKUP(B15,Liste_engagés!$B$7:$F$200,3,FALSE)," ")</f>
        <v>CELR</v>
      </c>
      <c r="E15" s="39"/>
      <c r="F15" s="39" t="str">
        <f>IF(B15&lt;&gt;"",VLOOKUP(B15,Liste_engagés!$B$7:$F$200,5,FALSE)," ")</f>
        <v>VH</v>
      </c>
      <c r="G15" s="98">
        <f>IF(B15&lt;&gt;"",VLOOKUP(B15,VTT!$B$12:$H$54,6,FALSE),"")</f>
        <v>6.491898148148148E-2</v>
      </c>
      <c r="H15" s="105"/>
    </row>
    <row r="16" spans="1:8" x14ac:dyDescent="0.2">
      <c r="A16" s="176">
        <v>8</v>
      </c>
      <c r="B16" s="39">
        <v>14</v>
      </c>
      <c r="C16" s="37" t="str">
        <f>IF(B16&lt;&gt;"",VLOOKUP(B16,Liste_engagés!$B$7:$F$200,2,FALSE)," ")</f>
        <v>BAILLEUL Anthony</v>
      </c>
      <c r="D16" s="54" t="str">
        <f>IF(B16&lt;&gt;"",VLOOKUP(B16,Liste_engagés!$B$7:$F$200,3,FALSE)," ")</f>
        <v>CE HDF</v>
      </c>
      <c r="E16" s="39"/>
      <c r="F16" s="39" t="str">
        <f>IF(B16&lt;&gt;"",VLOOKUP(B16,Liste_engagés!$B$7:$F$200,5,FALSE)," ")</f>
        <v>VH</v>
      </c>
      <c r="G16" s="98">
        <f>IF(B16&lt;&gt;"",VLOOKUP(B16,VTT!$B$12:$H$54,6,FALSE),"")</f>
        <v>6.5532407407407414E-2</v>
      </c>
      <c r="H16" s="105"/>
    </row>
    <row r="17" spans="1:8" x14ac:dyDescent="0.2">
      <c r="A17" s="60"/>
      <c r="B17" s="39"/>
      <c r="C17" s="37" t="str">
        <f>IF(B17&lt;&gt;"",VLOOKUP(B17,Liste_engagés!$B$7:$F$200,2,FALSE)," ")</f>
        <v xml:space="preserve"> </v>
      </c>
      <c r="D17" s="54" t="str">
        <f>IF(B17&lt;&gt;"",VLOOKUP(B17,Liste_engagés!$B$7:$F$200,3,FALSE)," ")</f>
        <v xml:space="preserve"> </v>
      </c>
      <c r="E17" s="39"/>
      <c r="F17" s="39" t="str">
        <f>IF(B17&lt;&gt;"",VLOOKUP(B17,Liste_engagés!$B$7:$F$200,5,FALSE)," ")</f>
        <v xml:space="preserve"> </v>
      </c>
      <c r="G17" s="98" t="str">
        <f>IF(B17&lt;&gt;"",VLOOKUP(B17,VTT!$B$12:$H$54,6,FALSE),"")</f>
        <v/>
      </c>
      <c r="H17" s="105"/>
    </row>
    <row r="18" spans="1:8" x14ac:dyDescent="0.2">
      <c r="A18" s="60"/>
      <c r="B18" s="39"/>
      <c r="C18" s="37" t="str">
        <f>IF(B18&lt;&gt;"",VLOOKUP(B18,Liste_engagés!$B$7:$F$200,2,FALSE)," ")</f>
        <v xml:space="preserve"> </v>
      </c>
      <c r="D18" s="54" t="str">
        <f>IF(B18&lt;&gt;"",VLOOKUP(B18,Liste_engagés!$B$7:$F$200,3,FALSE)," ")</f>
        <v xml:space="preserve"> </v>
      </c>
      <c r="E18" s="39"/>
      <c r="F18" s="39" t="str">
        <f>IF(B18&lt;&gt;"",VLOOKUP(B18,Liste_engagés!$B$7:$F$200,5,FALSE)," ")</f>
        <v xml:space="preserve"> </v>
      </c>
      <c r="G18" s="98" t="str">
        <f>IF(B18&lt;&gt;"",VLOOKUP(B18,VTT!$B$12:$H$54,6,FALSE),"")</f>
        <v/>
      </c>
      <c r="H18" s="105"/>
    </row>
    <row r="19" spans="1:8" ht="13.5" thickBot="1" x14ac:dyDescent="0.25">
      <c r="A19" s="66"/>
      <c r="B19" s="64"/>
      <c r="C19" s="62" t="str">
        <f>IF(B19&lt;&gt;"",VLOOKUP(B19,Liste_engagés!$B$7:$F$200,2,FALSE)," ")</f>
        <v xml:space="preserve"> </v>
      </c>
      <c r="D19" s="63" t="str">
        <f>IF(B19&lt;&gt;"",VLOOKUP(B19,Liste_engagés!$B$7:$F$200,3,FALSE)," ")</f>
        <v xml:space="preserve"> </v>
      </c>
      <c r="E19" s="64"/>
      <c r="F19" s="64" t="str">
        <f>IF(B19&lt;&gt;"",VLOOKUP(B19,Liste_engagés!$B$7:$F$200,5,FALSE)," ")</f>
        <v xml:space="preserve"> </v>
      </c>
      <c r="G19" s="99" t="str">
        <f>IF(B19&lt;&gt;"",VLOOKUP(B19,VTT!$B$12:$H$54,6,FALSE),"")</f>
        <v/>
      </c>
      <c r="H19" s="106"/>
    </row>
    <row r="20" spans="1:8" x14ac:dyDescent="0.2">
      <c r="A20"/>
      <c r="B20"/>
      <c r="C20"/>
      <c r="D20"/>
      <c r="E20"/>
      <c r="F20"/>
    </row>
    <row r="21" spans="1:8" x14ac:dyDescent="0.2">
      <c r="A21"/>
      <c r="B21"/>
      <c r="C21"/>
      <c r="D21"/>
      <c r="E21"/>
      <c r="F21"/>
    </row>
    <row r="22" spans="1:8" x14ac:dyDescent="0.2">
      <c r="A22"/>
      <c r="B22"/>
      <c r="C22"/>
      <c r="D22"/>
      <c r="E22"/>
      <c r="F22"/>
    </row>
    <row r="23" spans="1:8" x14ac:dyDescent="0.2">
      <c r="A23"/>
      <c r="B23"/>
      <c r="C23"/>
      <c r="D23"/>
      <c r="E23"/>
      <c r="F23"/>
    </row>
    <row r="24" spans="1:8" x14ac:dyDescent="0.2">
      <c r="A24"/>
      <c r="B24"/>
      <c r="C24"/>
      <c r="D24"/>
      <c r="E24"/>
      <c r="F24"/>
    </row>
    <row r="25" spans="1:8" x14ac:dyDescent="0.2">
      <c r="A25"/>
      <c r="B25"/>
      <c r="C25"/>
      <c r="D25"/>
      <c r="E25"/>
      <c r="F25"/>
    </row>
    <row r="26" spans="1:8" x14ac:dyDescent="0.2">
      <c r="A26"/>
      <c r="B26"/>
      <c r="C26"/>
      <c r="D26"/>
      <c r="E26"/>
      <c r="F26"/>
    </row>
    <row r="27" spans="1:8" x14ac:dyDescent="0.2">
      <c r="A27"/>
      <c r="B27"/>
      <c r="C27"/>
      <c r="D27"/>
      <c r="E27"/>
      <c r="F27"/>
    </row>
    <row r="28" spans="1:8" x14ac:dyDescent="0.2">
      <c r="A28"/>
      <c r="B28"/>
      <c r="C28"/>
      <c r="D28"/>
      <c r="E28"/>
      <c r="F28"/>
    </row>
    <row r="29" spans="1:8" x14ac:dyDescent="0.2">
      <c r="A29"/>
      <c r="B29"/>
      <c r="C29"/>
      <c r="D29"/>
      <c r="E29"/>
      <c r="F29"/>
    </row>
    <row r="30" spans="1:8" x14ac:dyDescent="0.2">
      <c r="A30"/>
      <c r="B30"/>
      <c r="C30"/>
      <c r="D30"/>
      <c r="E30"/>
      <c r="F30"/>
    </row>
    <row r="31" spans="1:8" x14ac:dyDescent="0.2">
      <c r="A31"/>
      <c r="B31"/>
      <c r="C31"/>
      <c r="D31"/>
      <c r="E31"/>
      <c r="F31"/>
    </row>
    <row r="32" spans="1:8" x14ac:dyDescent="0.2">
      <c r="A32"/>
      <c r="B32"/>
      <c r="C32"/>
      <c r="D32"/>
      <c r="E32"/>
      <c r="F32"/>
    </row>
    <row r="33" customFormat="1" x14ac:dyDescent="0.2"/>
    <row r="34" customFormat="1" x14ac:dyDescent="0.2"/>
    <row r="35" customFormat="1" x14ac:dyDescent="0.2"/>
    <row r="36" customFormat="1" x14ac:dyDescent="0.2"/>
    <row r="37" customFormat="1" x14ac:dyDescent="0.2"/>
    <row r="38" customFormat="1" x14ac:dyDescent="0.2"/>
    <row r="39" customFormat="1" x14ac:dyDescent="0.2"/>
    <row r="40" customFormat="1" x14ac:dyDescent="0.2"/>
    <row r="41" customFormat="1" x14ac:dyDescent="0.2"/>
    <row r="42" customFormat="1" x14ac:dyDescent="0.2"/>
    <row r="43" customFormat="1" x14ac:dyDescent="0.2"/>
    <row r="44" customFormat="1" x14ac:dyDescent="0.2"/>
    <row r="45" customFormat="1" x14ac:dyDescent="0.2"/>
    <row r="46" customFormat="1" x14ac:dyDescent="0.2"/>
    <row r="47" customFormat="1" x14ac:dyDescent="0.2"/>
    <row r="48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</sheetData>
  <mergeCells count="13">
    <mergeCell ref="B1:H1"/>
    <mergeCell ref="G2:H2"/>
    <mergeCell ref="G3:H3"/>
    <mergeCell ref="A6:H7"/>
    <mergeCell ref="B2:D2"/>
    <mergeCell ref="E2:F2"/>
    <mergeCell ref="B3:D3"/>
    <mergeCell ref="E3:F3"/>
    <mergeCell ref="B4:D4"/>
    <mergeCell ref="E4:F4"/>
    <mergeCell ref="B5:D5"/>
    <mergeCell ref="G4:H4"/>
    <mergeCell ref="G5:H5"/>
  </mergeCells>
  <printOptions horizontalCentered="1"/>
  <pageMargins left="0.39370078740157483" right="0.39370078740157483" top="0.39370078740157483" bottom="0.39370078740157483" header="0.51181102362204722" footer="0.51181102362204722"/>
  <pageSetup paperSize="9" orientation="landscape" r:id="rId1"/>
  <headerFooter alignWithMargins="0">
    <oddFooter>&amp;C_x000D_&amp;1#&amp;"Calibri"&amp;6&amp;K626469 Public</oddFooter>
  </headerFooter>
  <drawing r:id="rId2"/>
  <legacyDrawing r:id="rId3"/>
  <controls>
    <mc:AlternateContent xmlns:mc="http://schemas.openxmlformats.org/markup-compatibility/2006">
      <mc:Choice Requires="x14">
        <control shapeId="268289" r:id="rId4" name="Mise_en_Pages">
          <controlPr defaultSize="0" print="0" autoLine="0" r:id="rId5">
            <anchor>
              <from>
                <xdr:col>8</xdr:col>
                <xdr:colOff>704850</xdr:colOff>
                <xdr:row>1</xdr:row>
                <xdr:rowOff>0</xdr:rowOff>
              </from>
              <to>
                <xdr:col>10</xdr:col>
                <xdr:colOff>409575</xdr:colOff>
                <xdr:row>2</xdr:row>
                <xdr:rowOff>161925</xdr:rowOff>
              </to>
            </anchor>
          </controlPr>
        </control>
      </mc:Choice>
      <mc:Fallback>
        <control shapeId="268289" r:id="rId4" name="Mise_en_Pages"/>
      </mc:Fallback>
    </mc:AlternateContent>
    <mc:AlternateContent xmlns:mc="http://schemas.openxmlformats.org/markup-compatibility/2006">
      <mc:Choice Requires="x14">
        <control shapeId="268290" r:id="rId6" name="impression">
          <controlPr defaultSize="0" print="0" autoLine="0" r:id="rId7">
            <anchor>
              <from>
                <xdr:col>8</xdr:col>
                <xdr:colOff>704850</xdr:colOff>
                <xdr:row>3</xdr:row>
                <xdr:rowOff>142875</xdr:rowOff>
              </from>
              <to>
                <xdr:col>10</xdr:col>
                <xdr:colOff>409575</xdr:colOff>
                <xdr:row>5</xdr:row>
                <xdr:rowOff>104775</xdr:rowOff>
              </to>
            </anchor>
          </controlPr>
        </control>
      </mc:Choice>
      <mc:Fallback>
        <control shapeId="268290" r:id="rId6" name="impression"/>
      </mc:Fallback>
    </mc:AlternateContent>
  </controls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865F2-3922-42FB-8BFC-DC59DF6A2F2E}">
  <sheetPr codeName="Feuil26">
    <tabColor rgb="FFFFC000"/>
  </sheetPr>
  <dimension ref="A1:H350"/>
  <sheetViews>
    <sheetView zoomScale="90" zoomScaleNormal="90" zoomScaleSheetLayoutView="100" workbookViewId="0">
      <selection activeCell="J42" sqref="J42"/>
    </sheetView>
  </sheetViews>
  <sheetFormatPr baseColWidth="10" defaultColWidth="11.42578125" defaultRowHeight="12.75" x14ac:dyDescent="0.2"/>
  <cols>
    <col min="1" max="1" width="12.42578125" style="1" bestFit="1" customWidth="1"/>
    <col min="2" max="2" width="7" style="1" bestFit="1" customWidth="1"/>
    <col min="3" max="3" width="21.28515625" style="2" bestFit="1" customWidth="1"/>
    <col min="4" max="4" width="23.5703125" style="1" bestFit="1" customWidth="1"/>
    <col min="5" max="5" width="9" style="2" bestFit="1" customWidth="1"/>
    <col min="6" max="6" width="10.42578125" style="1" bestFit="1" customWidth="1"/>
    <col min="7" max="8" width="11.42578125" bestFit="1" customWidth="1"/>
  </cols>
  <sheetData>
    <row r="1" spans="1:8" ht="18.75" customHeight="1" x14ac:dyDescent="0.25">
      <c r="A1" s="78" t="s">
        <v>2</v>
      </c>
      <c r="B1" s="253" t="s">
        <v>94</v>
      </c>
      <c r="C1" s="190"/>
      <c r="D1" s="190"/>
      <c r="E1" s="190"/>
      <c r="F1" s="190"/>
      <c r="G1" s="190"/>
      <c r="H1" s="254"/>
    </row>
    <row r="2" spans="1:8" ht="15.75" customHeight="1" x14ac:dyDescent="0.25">
      <c r="A2" s="76" t="s">
        <v>3</v>
      </c>
      <c r="B2" s="256" t="s">
        <v>98</v>
      </c>
      <c r="C2" s="198"/>
      <c r="D2" s="198"/>
      <c r="E2" s="255" t="s">
        <v>4</v>
      </c>
      <c r="F2" s="255"/>
      <c r="G2" s="194"/>
      <c r="H2" s="227"/>
    </row>
    <row r="3" spans="1:8" ht="15.75" customHeight="1" x14ac:dyDescent="0.25">
      <c r="A3" s="76" t="s">
        <v>0</v>
      </c>
      <c r="B3" s="256"/>
      <c r="C3" s="198"/>
      <c r="D3" s="198"/>
      <c r="E3" s="255" t="s">
        <v>5</v>
      </c>
      <c r="F3" s="255"/>
      <c r="G3" s="197">
        <f>G12</f>
        <v>5.8668981481481482E-2</v>
      </c>
      <c r="H3" s="257"/>
    </row>
    <row r="4" spans="1:8" ht="15.75" customHeight="1" x14ac:dyDescent="0.25">
      <c r="A4" s="76" t="s">
        <v>1</v>
      </c>
      <c r="B4" s="256" t="s">
        <v>106</v>
      </c>
      <c r="C4" s="198"/>
      <c r="D4" s="198"/>
      <c r="E4" s="255" t="s">
        <v>6</v>
      </c>
      <c r="F4" s="255"/>
      <c r="G4" s="199" t="str">
        <f>IF(AND(NOT(G2=""),NOT(G3="")),G2/(HOUR(G3)+(MINUTE(G3)/60)+(SECOND(G3)/3600)),"")</f>
        <v/>
      </c>
      <c r="H4" s="258"/>
    </row>
    <row r="5" spans="1:8" ht="15.75" customHeight="1" x14ac:dyDescent="0.25">
      <c r="A5" s="76" t="s">
        <v>10</v>
      </c>
      <c r="B5" s="259">
        <v>22</v>
      </c>
      <c r="C5" s="194"/>
      <c r="D5" s="194"/>
      <c r="E5" s="54"/>
      <c r="F5" s="91" t="s">
        <v>11</v>
      </c>
      <c r="G5" s="194">
        <f>'Scratch CLM'!B5</f>
        <v>39</v>
      </c>
      <c r="H5" s="227"/>
    </row>
    <row r="6" spans="1:8" ht="12.75" customHeight="1" x14ac:dyDescent="0.2">
      <c r="A6" s="209" t="s">
        <v>121</v>
      </c>
      <c r="B6" s="210"/>
      <c r="C6" s="210"/>
      <c r="D6" s="210"/>
      <c r="E6" s="210"/>
      <c r="F6" s="210"/>
      <c r="G6" s="210"/>
      <c r="H6" s="211"/>
    </row>
    <row r="7" spans="1:8" ht="13.5" customHeight="1" x14ac:dyDescent="0.2">
      <c r="A7" s="209"/>
      <c r="B7" s="210"/>
      <c r="C7" s="210"/>
      <c r="D7" s="210"/>
      <c r="E7" s="210"/>
      <c r="F7" s="210"/>
      <c r="G7" s="210"/>
      <c r="H7" s="211"/>
    </row>
    <row r="8" spans="1:8" ht="15.75" x14ac:dyDescent="0.25">
      <c r="A8" s="14" t="s">
        <v>8</v>
      </c>
      <c r="B8" s="90" t="s">
        <v>9</v>
      </c>
      <c r="C8" s="90" t="s">
        <v>14</v>
      </c>
      <c r="D8" s="90" t="s">
        <v>12</v>
      </c>
      <c r="E8" s="5"/>
      <c r="F8" s="90" t="s">
        <v>7</v>
      </c>
      <c r="G8" s="68" t="s">
        <v>5</v>
      </c>
      <c r="H8" s="69"/>
    </row>
    <row r="9" spans="1:8" x14ac:dyDescent="0.2">
      <c r="A9" s="303">
        <v>1</v>
      </c>
      <c r="B9" s="294">
        <v>21</v>
      </c>
      <c r="C9" s="304" t="str">
        <f>IF(B9&lt;&gt;"",VLOOKUP(B9,Liste_engagés!$B$7:$F$200,2,FALSE)," ")</f>
        <v>PEASTER Christophe</v>
      </c>
      <c r="D9" s="305" t="str">
        <f>IF(B9&lt;&gt;"",VLOOKUP(B9,Liste_engagés!$B$7:$F$200,3,FALSE)," ")</f>
        <v>CELR</v>
      </c>
      <c r="E9" s="39"/>
      <c r="F9" s="39" t="str">
        <f>IF(B9&lt;&gt;"",VLOOKUP(B9,Liste_engagés!$B$7:$F$200,5,FALSE)," ")</f>
        <v>SVH</v>
      </c>
      <c r="G9" s="98">
        <f>IF(B9&lt;&gt;"",VLOOKUP(B9,VTT!$B$12:$H$54,6,FALSE),"")</f>
        <v>5.5995370370370369E-2</v>
      </c>
      <c r="H9" s="105"/>
    </row>
    <row r="10" spans="1:8" x14ac:dyDescent="0.2">
      <c r="A10" s="60">
        <v>2</v>
      </c>
      <c r="B10" s="39">
        <v>32</v>
      </c>
      <c r="C10" s="37" t="str">
        <f>IF(B10&lt;&gt;"",VLOOKUP(B10,Liste_engagés!$B$7:$F$200,2,FALSE)," ")</f>
        <v>CARLONE Guiseppe</v>
      </c>
      <c r="D10" s="54" t="str">
        <f>IF(B10&lt;&gt;"",VLOOKUP(B10,Liste_engagés!$B$7:$F$200,3,FALSE)," ")</f>
        <v>CE HDF</v>
      </c>
      <c r="E10" s="39"/>
      <c r="F10" s="39" t="str">
        <f>IF(B10&lt;&gt;"",VLOOKUP(B10,Liste_engagés!$B$7:$F$200,5,FALSE)," ")</f>
        <v>SVH</v>
      </c>
      <c r="G10" s="98">
        <f>IF(B10&lt;&gt;"",VLOOKUP(B10,VTT!$B$12:$H$54,6,FALSE),"")</f>
        <v>5.6689814814814818E-2</v>
      </c>
      <c r="H10" s="105"/>
    </row>
    <row r="11" spans="1:8" x14ac:dyDescent="0.2">
      <c r="A11" s="60">
        <v>3</v>
      </c>
      <c r="B11" s="39">
        <v>11</v>
      </c>
      <c r="C11" s="37" t="str">
        <f>IF(B11&lt;&gt;"",VLOOKUP(B11,Liste_engagés!$B$7:$F$200,2,FALSE)," ")</f>
        <v xml:space="preserve">GAUFFIER Stéphane </v>
      </c>
      <c r="D11" s="54" t="str">
        <f>IF(B11&lt;&gt;"",VLOOKUP(B11,Liste_engagés!$B$7:$F$200,3,FALSE)," ")</f>
        <v>CE  BPL</v>
      </c>
      <c r="E11" s="39"/>
      <c r="F11" s="39" t="str">
        <f>IF(B11&lt;&gt;"",VLOOKUP(B11,Liste_engagés!$B$7:$F$200,5,FALSE)," ")</f>
        <v>SVH</v>
      </c>
      <c r="G11" s="98">
        <f>IF(B11&lt;&gt;"",VLOOKUP(B11,VTT!$B$12:$H$54,6,FALSE),"")</f>
        <v>5.7824074074074076E-2</v>
      </c>
      <c r="H11" s="105"/>
    </row>
    <row r="12" spans="1:8" ht="12.75" customHeight="1" x14ac:dyDescent="0.2">
      <c r="A12" s="60">
        <v>4</v>
      </c>
      <c r="B12" s="39">
        <v>12</v>
      </c>
      <c r="C12" s="37" t="str">
        <f>IF(B12&lt;&gt;"",VLOOKUP(B12,Liste_engagés!$B$7:$F$200,2,FALSE)," ")</f>
        <v>VIVIER PHILIPPE</v>
      </c>
      <c r="D12" s="54" t="str">
        <f>IF(B12&lt;&gt;"",VLOOKUP(B12,Liste_engagés!$B$7:$F$200,3,FALSE)," ")</f>
        <v>CE PAL</v>
      </c>
      <c r="E12" s="39"/>
      <c r="F12" s="39" t="str">
        <f>IF(B12&lt;&gt;"",VLOOKUP(B12,Liste_engagés!$B$7:$F$200,5,FALSE)," ")</f>
        <v>SVH</v>
      </c>
      <c r="G12" s="98">
        <f>IF(B12&lt;&gt;"",VLOOKUP(B12,VTT!$B$12:$H$54,6,FALSE),"")</f>
        <v>5.8668981481481482E-2</v>
      </c>
      <c r="H12" s="105"/>
    </row>
    <row r="13" spans="1:8" ht="12.75" customHeight="1" x14ac:dyDescent="0.2">
      <c r="A13" s="60">
        <v>5</v>
      </c>
      <c r="B13" s="39">
        <v>2</v>
      </c>
      <c r="C13" s="37" t="str">
        <f>IF(B13&lt;&gt;"",VLOOKUP(B13,Liste_engagés!$B$7:$F$200,2,FALSE)," ")</f>
        <v>CHEVALIER PHILIPPE</v>
      </c>
      <c r="D13" s="54" t="str">
        <f>IF(B13&lt;&gt;"",VLOOKUP(B13,Liste_engagés!$B$7:$F$200,3,FALSE)," ")</f>
        <v>CE PAL</v>
      </c>
      <c r="E13" s="39"/>
      <c r="F13" s="39" t="str">
        <f>IF(B13&lt;&gt;"",VLOOKUP(B13,Liste_engagés!$B$7:$F$200,5,FALSE)," ")</f>
        <v>SVH</v>
      </c>
      <c r="G13" s="98">
        <f>IF(B13&lt;&gt;"",VLOOKUP(B13,VTT!$B$12:$H$54,6,FALSE),"")</f>
        <v>6.1307870370370374E-2</v>
      </c>
      <c r="H13" s="105"/>
    </row>
    <row r="14" spans="1:8" x14ac:dyDescent="0.2">
      <c r="A14" s="60">
        <v>6</v>
      </c>
      <c r="B14" s="39">
        <v>41</v>
      </c>
      <c r="C14" s="37" t="str">
        <f>IF(B14&lt;&gt;"",VLOOKUP(B14,Liste_engagés!$B$7:$F$200,2,FALSE)," ")</f>
        <v>JACQUES OLIVIER</v>
      </c>
      <c r="D14" s="54" t="str">
        <f>IF(B14&lt;&gt;"",VLOOKUP(B14,Liste_engagés!$B$7:$F$200,3,FALSE)," ")</f>
        <v>CE GEE</v>
      </c>
      <c r="E14" s="39"/>
      <c r="F14" s="39" t="str">
        <f>IF(B14&lt;&gt;"",VLOOKUP(B14,Liste_engagés!$B$7:$F$200,5,FALSE)," ")</f>
        <v>SVH</v>
      </c>
      <c r="G14" s="98">
        <f>IF(B14&lt;&gt;"",VLOOKUP(B14,VTT!$B$12:$H$54,6,FALSE),"")</f>
        <v>6.5891203703703702E-2</v>
      </c>
      <c r="H14" s="105"/>
    </row>
    <row r="15" spans="1:8" x14ac:dyDescent="0.2">
      <c r="A15" s="60">
        <v>7</v>
      </c>
      <c r="B15" s="39">
        <v>42</v>
      </c>
      <c r="C15" s="37" t="str">
        <f>IF(B15&lt;&gt;"",VLOOKUP(B15,Liste_engagés!$B$7:$F$200,2,FALSE)," ")</f>
        <v>ROBERT SERGE</v>
      </c>
      <c r="D15" s="54" t="str">
        <f>IF(B15&lt;&gt;"",VLOOKUP(B15,Liste_engagés!$B$7:$F$200,3,FALSE)," ")</f>
        <v>CERA</v>
      </c>
      <c r="E15" s="39"/>
      <c r="F15" s="39" t="str">
        <f>IF(B15&lt;&gt;"",VLOOKUP(B15,Liste_engagés!$B$7:$F$200,5,FALSE)," ")</f>
        <v>SVH</v>
      </c>
      <c r="G15" s="98">
        <f>IF(B15&lt;&gt;"",VLOOKUP(B15,VTT!$B$12:$H$54,6,FALSE),"")</f>
        <v>6.7407407407407402E-2</v>
      </c>
      <c r="H15" s="105"/>
    </row>
    <row r="16" spans="1:8" x14ac:dyDescent="0.2">
      <c r="A16" s="60">
        <v>8</v>
      </c>
      <c r="B16" s="39">
        <v>23</v>
      </c>
      <c r="C16" s="37" t="str">
        <f>IF(B16&lt;&gt;"",VLOOKUP(B16,Liste_engagés!$B$7:$F$200,2,FALSE)," ")</f>
        <v>WIRTH Lionel</v>
      </c>
      <c r="D16" s="54" t="str">
        <f>IF(B16&lt;&gt;"",VLOOKUP(B16,Liste_engagés!$B$7:$F$200,3,FALSE)," ")</f>
        <v>BP AURA</v>
      </c>
      <c r="E16" s="39"/>
      <c r="F16" s="39" t="str">
        <f>IF(B16&lt;&gt;"",VLOOKUP(B16,Liste_engagés!$B$7:$F$200,5,FALSE)," ")</f>
        <v>SVH</v>
      </c>
      <c r="G16" s="98">
        <f>IF(B16&lt;&gt;"",VLOOKUP(B16,VTT!$B$12:$H$54,6,FALSE),"")</f>
        <v>6.895833333333333E-2</v>
      </c>
      <c r="H16" s="105"/>
    </row>
    <row r="17" spans="1:8" x14ac:dyDescent="0.2">
      <c r="A17" s="60">
        <v>9</v>
      </c>
      <c r="B17" s="39">
        <v>34</v>
      </c>
      <c r="C17" s="37" t="str">
        <f>IF(B17&lt;&gt;"",VLOOKUP(B17,Liste_engagés!$B$7:$F$200,2,FALSE)," ")</f>
        <v>TARTIE Jean-Paul</v>
      </c>
      <c r="D17" s="54" t="str">
        <f>IF(B17&lt;&gt;"",VLOOKUP(B17,Liste_engagés!$B$7:$F$200,3,FALSE)," ")</f>
        <v>CELR</v>
      </c>
      <c r="E17" s="39"/>
      <c r="F17" s="39" t="str">
        <f>IF(B17&lt;&gt;"",VLOOKUP(B17,Liste_engagés!$B$7:$F$200,5,FALSE)," ")</f>
        <v>SVH</v>
      </c>
      <c r="G17" s="98">
        <f>IF(B17&lt;&gt;"",VLOOKUP(B17,VTT!$B$12:$H$54,6,FALSE),"")</f>
        <v>8.9062500000000003E-2</v>
      </c>
      <c r="H17" s="105"/>
    </row>
    <row r="18" spans="1:8" x14ac:dyDescent="0.2">
      <c r="A18" s="60">
        <v>10</v>
      </c>
      <c r="B18" s="39">
        <v>5</v>
      </c>
      <c r="C18" s="37" t="str">
        <f>IF(B18&lt;&gt;"",VLOOKUP(B18,Liste_engagés!$B$7:$F$200,2,FALSE)," ")</f>
        <v>NEGRIER PATRICE</v>
      </c>
      <c r="D18" s="54" t="str">
        <f>IF(B18&lt;&gt;"",VLOOKUP(B18,Liste_engagés!$B$7:$F$200,3,FALSE)," ")</f>
        <v>CE PAL</v>
      </c>
      <c r="E18" s="39"/>
      <c r="F18" s="39" t="str">
        <f>IF(B18&lt;&gt;"",VLOOKUP(B18,Liste_engagés!$B$7:$F$200,5,FALSE)," ")</f>
        <v>SVH</v>
      </c>
      <c r="G18" s="98">
        <f>IF(B18&lt;&gt;"",VLOOKUP(B18,VTT!$B$12:$H$54,6,FALSE),"")</f>
        <v>9.1157407407407409E-2</v>
      </c>
      <c r="H18" s="105"/>
    </row>
    <row r="19" spans="1:8" x14ac:dyDescent="0.2">
      <c r="A19" s="60">
        <v>11</v>
      </c>
      <c r="B19" s="39"/>
      <c r="C19" s="37" t="str">
        <f>IF(B19&lt;&gt;"",VLOOKUP(B19,Liste_engagés!$B$7:$F$200,2,FALSE)," ")</f>
        <v xml:space="preserve"> </v>
      </c>
      <c r="D19" s="54" t="str">
        <f>IF(B19&lt;&gt;"",VLOOKUP(B19,Liste_engagés!$B$7:$F$200,3,FALSE)," ")</f>
        <v xml:space="preserve"> </v>
      </c>
      <c r="E19" s="39"/>
      <c r="F19" s="39" t="str">
        <f>IF(B19&lt;&gt;"",VLOOKUP(B19,Liste_engagés!$B$7:$F$200,5,FALSE)," ")</f>
        <v xml:space="preserve"> </v>
      </c>
      <c r="G19" s="98" t="str">
        <f>IF(B19&lt;&gt;"",VLOOKUP(B19,VTT!$B$12:$H$54,6,FALSE),"")</f>
        <v/>
      </c>
      <c r="H19" s="105"/>
    </row>
    <row r="20" spans="1:8" x14ac:dyDescent="0.2">
      <c r="A20" s="60">
        <v>12</v>
      </c>
      <c r="B20" s="39"/>
      <c r="C20" s="37" t="str">
        <f>IF(B20&lt;&gt;"",VLOOKUP(B20,Liste_engagés!$B$7:$F$200,2,FALSE)," ")</f>
        <v xml:space="preserve"> </v>
      </c>
      <c r="D20" s="54" t="str">
        <f>IF(B20&lt;&gt;"",VLOOKUP(B20,Liste_engagés!$B$7:$F$200,3,FALSE)," ")</f>
        <v xml:space="preserve"> </v>
      </c>
      <c r="E20" s="39"/>
      <c r="F20" s="39" t="str">
        <f>IF(B20&lt;&gt;"",VLOOKUP(B20,Liste_engagés!$B$7:$F$200,5,FALSE)," ")</f>
        <v xml:space="preserve"> </v>
      </c>
      <c r="G20" s="98" t="str">
        <f>IF(B20&lt;&gt;"",VLOOKUP(B20,VTT!$B$12:$H$54,6,FALSE),"")</f>
        <v/>
      </c>
      <c r="H20" s="105"/>
    </row>
    <row r="21" spans="1:8" x14ac:dyDescent="0.2">
      <c r="A21" s="60">
        <v>13</v>
      </c>
      <c r="B21" s="39"/>
      <c r="C21" s="37" t="str">
        <f>IF(B21&lt;&gt;"",VLOOKUP(B21,Liste_engagés!$B$7:$F$200,2,FALSE)," ")</f>
        <v xml:space="preserve"> </v>
      </c>
      <c r="D21" s="54" t="str">
        <f>IF(B21&lt;&gt;"",VLOOKUP(B21,Liste_engagés!$B$7:$F$200,3,FALSE)," ")</f>
        <v xml:space="preserve"> </v>
      </c>
      <c r="E21" s="39"/>
      <c r="F21" s="39" t="str">
        <f>IF(B21&lt;&gt;"",VLOOKUP(B21,Liste_engagés!$B$7:$F$200,5,FALSE)," ")</f>
        <v xml:space="preserve"> </v>
      </c>
      <c r="G21" s="98" t="str">
        <f>IF(B21&lt;&gt;"",VLOOKUP(B21,VTT!$B$12:$H$54,6,FALSE),"")</f>
        <v/>
      </c>
      <c r="H21" s="105"/>
    </row>
    <row r="22" spans="1:8" x14ac:dyDescent="0.2">
      <c r="A22" s="60">
        <v>14</v>
      </c>
      <c r="B22" s="39"/>
      <c r="C22" s="37" t="str">
        <f>IF(B22&lt;&gt;"",VLOOKUP(B22,Liste_engagés!$B$7:$F$200,2,FALSE)," ")</f>
        <v xml:space="preserve"> </v>
      </c>
      <c r="D22" s="54" t="str">
        <f>IF(B22&lt;&gt;"",VLOOKUP(B22,Liste_engagés!$B$7:$F$200,3,FALSE)," ")</f>
        <v xml:space="preserve"> </v>
      </c>
      <c r="E22" s="39"/>
      <c r="F22" s="39" t="str">
        <f>IF(B22&lt;&gt;"",VLOOKUP(B22,Liste_engagés!$B$7:$F$200,5,FALSE)," ")</f>
        <v xml:space="preserve"> </v>
      </c>
      <c r="G22" s="98" t="str">
        <f>IF(B22&lt;&gt;"",VLOOKUP(B22,VTT!$B$12:$H$54,6,FALSE),"")</f>
        <v/>
      </c>
      <c r="H22" s="105"/>
    </row>
    <row r="23" spans="1:8" x14ac:dyDescent="0.2">
      <c r="A23" s="60">
        <v>15</v>
      </c>
      <c r="B23" s="39"/>
      <c r="C23" s="37" t="str">
        <f>IF(B23&lt;&gt;"",VLOOKUP(B23,Liste_engagés!$B$7:$F$200,2,FALSE)," ")</f>
        <v xml:space="preserve"> </v>
      </c>
      <c r="D23" s="54" t="str">
        <f>IF(B23&lt;&gt;"",VLOOKUP(B23,Liste_engagés!$B$7:$F$200,3,FALSE)," ")</f>
        <v xml:space="preserve"> </v>
      </c>
      <c r="E23" s="39"/>
      <c r="F23" s="39" t="str">
        <f>IF(B23&lt;&gt;"",VLOOKUP(B23,Liste_engagés!$B$7:$F$200,5,FALSE)," ")</f>
        <v xml:space="preserve"> </v>
      </c>
      <c r="G23" s="98" t="str">
        <f>IF(B23&lt;&gt;"",VLOOKUP(B23,VTT!$B$12:$H$54,6,FALSE),"")</f>
        <v/>
      </c>
      <c r="H23" s="105"/>
    </row>
    <row r="24" spans="1:8" x14ac:dyDescent="0.2">
      <c r="A24" s="60">
        <v>16</v>
      </c>
      <c r="B24" s="39"/>
      <c r="C24" s="37" t="str">
        <f>IF(B24&lt;&gt;"",VLOOKUP(B24,Liste_engagés!$B$7:$F$200,2,FALSE)," ")</f>
        <v xml:space="preserve"> </v>
      </c>
      <c r="D24" s="54" t="str">
        <f>IF(B24&lt;&gt;"",VLOOKUP(B24,Liste_engagés!$B$7:$F$200,3,FALSE)," ")</f>
        <v xml:space="preserve"> </v>
      </c>
      <c r="E24" s="39"/>
      <c r="F24" s="39" t="str">
        <f>IF(B24&lt;&gt;"",VLOOKUP(B24,Liste_engagés!$B$7:$F$200,5,FALSE)," ")</f>
        <v xml:space="preserve"> </v>
      </c>
      <c r="G24" s="98" t="str">
        <f>IF(B24&lt;&gt;"",VLOOKUP(B24,VTT!$B$12:$H$54,6,FALSE),"")</f>
        <v/>
      </c>
      <c r="H24" s="105"/>
    </row>
    <row r="25" spans="1:8" x14ac:dyDescent="0.2">
      <c r="A25" s="60">
        <v>17</v>
      </c>
      <c r="B25" s="39"/>
      <c r="C25" s="37" t="str">
        <f>IF(B25&lt;&gt;"",VLOOKUP(B25,Liste_engagés!$B$7:$F$200,2,FALSE)," ")</f>
        <v xml:space="preserve"> </v>
      </c>
      <c r="D25" s="54" t="str">
        <f>IF(B25&lt;&gt;"",VLOOKUP(B25,Liste_engagés!$B$7:$F$200,3,FALSE)," ")</f>
        <v xml:space="preserve"> </v>
      </c>
      <c r="E25" s="39"/>
      <c r="F25" s="39" t="str">
        <f>IF(B25&lt;&gt;"",VLOOKUP(B25,Liste_engagés!$B$7:$F$200,5,FALSE)," ")</f>
        <v xml:space="preserve"> </v>
      </c>
      <c r="G25" s="98" t="str">
        <f>IF(B25&lt;&gt;"",VLOOKUP(B25,VTT!$B$12:$H$54,6,FALSE),"")</f>
        <v/>
      </c>
      <c r="H25" s="105"/>
    </row>
    <row r="26" spans="1:8" x14ac:dyDescent="0.2">
      <c r="A26" s="60">
        <v>18</v>
      </c>
      <c r="B26" s="39"/>
      <c r="C26" s="37" t="str">
        <f>IF(B26&lt;&gt;"",VLOOKUP(B26,Liste_engagés!$B$7:$F$200,2,FALSE)," ")</f>
        <v xml:space="preserve"> </v>
      </c>
      <c r="D26" s="54" t="str">
        <f>IF(B26&lt;&gt;"",VLOOKUP(B26,Liste_engagés!$B$7:$F$200,3,FALSE)," ")</f>
        <v xml:space="preserve"> </v>
      </c>
      <c r="E26" s="39"/>
      <c r="F26" s="39" t="str">
        <f>IF(B26&lt;&gt;"",VLOOKUP(B26,Liste_engagés!$B$7:$F$200,5,FALSE)," ")</f>
        <v xml:space="preserve"> </v>
      </c>
      <c r="G26" s="98" t="str">
        <f>IF(B26&lt;&gt;"",VLOOKUP(B26,VTT!$B$12:$H$54,6,FALSE),"")</f>
        <v/>
      </c>
      <c r="H26" s="105"/>
    </row>
    <row r="27" spans="1:8" x14ac:dyDescent="0.2">
      <c r="A27" s="60">
        <v>19</v>
      </c>
      <c r="B27" s="39"/>
      <c r="C27" s="37" t="str">
        <f>IF(B27&lt;&gt;"",VLOOKUP(B27,Liste_engagés!$B$7:$F$200,2,FALSE)," ")</f>
        <v xml:space="preserve"> </v>
      </c>
      <c r="D27" s="54" t="str">
        <f>IF(B27&lt;&gt;"",VLOOKUP(B27,Liste_engagés!$B$7:$F$200,3,FALSE)," ")</f>
        <v xml:space="preserve"> </v>
      </c>
      <c r="E27" s="39"/>
      <c r="F27" s="39" t="str">
        <f>IF(B27&lt;&gt;"",VLOOKUP(B27,Liste_engagés!$B$7:$F$200,5,FALSE)," ")</f>
        <v xml:space="preserve"> </v>
      </c>
      <c r="G27" s="98" t="str">
        <f>IF(B27&lt;&gt;"",VLOOKUP(B27,VTT!$B$12:$H$54,6,FALSE),"")</f>
        <v/>
      </c>
      <c r="H27" s="105"/>
    </row>
    <row r="28" spans="1:8" x14ac:dyDescent="0.2">
      <c r="A28" s="60">
        <v>20</v>
      </c>
      <c r="B28" s="39"/>
      <c r="C28" s="37" t="str">
        <f>IF(B28&lt;&gt;"",VLOOKUP(B28,Liste_engagés!$B$7:$F$200,2,FALSE)," ")</f>
        <v xml:space="preserve"> </v>
      </c>
      <c r="D28" s="54" t="str">
        <f>IF(B28&lt;&gt;"",VLOOKUP(B28,Liste_engagés!$B$7:$F$200,3,FALSE)," ")</f>
        <v xml:space="preserve"> </v>
      </c>
      <c r="E28" s="39"/>
      <c r="F28" s="39" t="str">
        <f>IF(B28&lt;&gt;"",VLOOKUP(B28,Liste_engagés!$B$7:$F$200,5,FALSE)," ")</f>
        <v xml:space="preserve"> </v>
      </c>
      <c r="G28" s="98" t="str">
        <f>IF(B28&lt;&gt;"",VLOOKUP(B28,VTT!$B$12:$H$54,6,FALSE),"")</f>
        <v/>
      </c>
      <c r="H28" s="105"/>
    </row>
    <row r="29" spans="1:8" x14ac:dyDescent="0.2">
      <c r="A29" s="60">
        <v>21</v>
      </c>
      <c r="B29" s="39"/>
      <c r="C29" s="37" t="str">
        <f>IF(B29&lt;&gt;"",VLOOKUP(B29,Liste_engagés!$B$7:$F$200,2,FALSE)," ")</f>
        <v xml:space="preserve"> </v>
      </c>
      <c r="D29" s="54" t="str">
        <f>IF(B29&lt;&gt;"",VLOOKUP(B29,Liste_engagés!$B$7:$F$200,3,FALSE)," ")</f>
        <v xml:space="preserve"> </v>
      </c>
      <c r="E29" s="39"/>
      <c r="F29" s="39" t="str">
        <f>IF(B29&lt;&gt;"",VLOOKUP(B29,Liste_engagés!$B$7:$F$200,5,FALSE)," ")</f>
        <v xml:space="preserve"> </v>
      </c>
      <c r="G29" s="98" t="str">
        <f>IF(B29&lt;&gt;"",VLOOKUP(B29,VTT!$B$12:$H$54,6,FALSE),"")</f>
        <v/>
      </c>
      <c r="H29" s="105"/>
    </row>
    <row r="30" spans="1:8" ht="13.5" thickBot="1" x14ac:dyDescent="0.25">
      <c r="A30" s="66">
        <v>22</v>
      </c>
      <c r="B30" s="64"/>
      <c r="C30" s="62" t="str">
        <f>IF(B30&lt;&gt;"",VLOOKUP(B30,Liste_engagés!$B$7:$F$200,2,FALSE)," ")</f>
        <v xml:space="preserve"> </v>
      </c>
      <c r="D30" s="63" t="str">
        <f>IF(B30&lt;&gt;"",VLOOKUP(B30,Liste_engagés!$B$7:$F$200,3,FALSE)," ")</f>
        <v xml:space="preserve"> </v>
      </c>
      <c r="E30" s="64"/>
      <c r="F30" s="64" t="str">
        <f>IF(B30&lt;&gt;"",VLOOKUP(B30,Liste_engagés!$B$7:$F$200,5,FALSE)," ")</f>
        <v xml:space="preserve"> </v>
      </c>
      <c r="G30" s="99" t="str">
        <f>IF(B30&lt;&gt;"",VLOOKUP(B30,VTT!$B$12:$H$54,6,FALSE),"")</f>
        <v/>
      </c>
      <c r="H30" s="106"/>
    </row>
    <row r="31" spans="1:8" x14ac:dyDescent="0.2">
      <c r="A31"/>
      <c r="B31"/>
      <c r="C31"/>
      <c r="D31"/>
      <c r="E31"/>
      <c r="F31"/>
    </row>
    <row r="32" spans="1:8" x14ac:dyDescent="0.2">
      <c r="A32"/>
      <c r="B32"/>
      <c r="C32"/>
      <c r="D32"/>
      <c r="E32"/>
      <c r="F32"/>
    </row>
    <row r="33" customFormat="1" x14ac:dyDescent="0.2"/>
    <row r="34" customFormat="1" x14ac:dyDescent="0.2"/>
    <row r="35" customFormat="1" x14ac:dyDescent="0.2"/>
    <row r="36" customFormat="1" x14ac:dyDescent="0.2"/>
    <row r="37" customFormat="1" x14ac:dyDescent="0.2"/>
    <row r="38" customFormat="1" x14ac:dyDescent="0.2"/>
    <row r="39" customFormat="1" x14ac:dyDescent="0.2"/>
    <row r="40" customFormat="1" x14ac:dyDescent="0.2"/>
    <row r="41" customFormat="1" x14ac:dyDescent="0.2"/>
    <row r="42" customFormat="1" x14ac:dyDescent="0.2"/>
    <row r="43" customFormat="1" x14ac:dyDescent="0.2"/>
    <row r="44" customFormat="1" x14ac:dyDescent="0.2"/>
    <row r="45" customFormat="1" x14ac:dyDescent="0.2"/>
    <row r="46" customFormat="1" x14ac:dyDescent="0.2"/>
    <row r="47" customFormat="1" x14ac:dyDescent="0.2"/>
    <row r="48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</sheetData>
  <mergeCells count="13">
    <mergeCell ref="A6:H7"/>
    <mergeCell ref="B1:H1"/>
    <mergeCell ref="B2:D2"/>
    <mergeCell ref="E2:F2"/>
    <mergeCell ref="G2:H2"/>
    <mergeCell ref="B3:D3"/>
    <mergeCell ref="E3:F3"/>
    <mergeCell ref="G3:H3"/>
    <mergeCell ref="B4:D4"/>
    <mergeCell ref="E4:F4"/>
    <mergeCell ref="G4:H4"/>
    <mergeCell ref="B5:D5"/>
    <mergeCell ref="G5:H5"/>
  </mergeCells>
  <printOptions horizontalCentered="1"/>
  <pageMargins left="0.39370078740157483" right="0.39370078740157483" top="0.39370078740157483" bottom="0.39370078740157483" header="0.51181102362204722" footer="0.51181102362204722"/>
  <pageSetup paperSize="9" orientation="landscape" r:id="rId1"/>
  <headerFooter alignWithMargins="0">
    <oddFooter>&amp;C_x000D_&amp;1#&amp;"Calibri"&amp;6&amp;K626469 Public</oddFooter>
  </headerFooter>
  <drawing r:id="rId2"/>
  <legacyDrawing r:id="rId3"/>
  <controls>
    <mc:AlternateContent xmlns:mc="http://schemas.openxmlformats.org/markup-compatibility/2006">
      <mc:Choice Requires="x14">
        <control shapeId="269313" r:id="rId4" name="Mise_en_Pages">
          <controlPr defaultSize="0" print="0" autoLine="0" r:id="rId5">
            <anchor>
              <from>
                <xdr:col>8</xdr:col>
                <xdr:colOff>742950</xdr:colOff>
                <xdr:row>1</xdr:row>
                <xdr:rowOff>38100</xdr:rowOff>
              </from>
              <to>
                <xdr:col>10</xdr:col>
                <xdr:colOff>476250</xdr:colOff>
                <xdr:row>3</xdr:row>
                <xdr:rowOff>9525</xdr:rowOff>
              </to>
            </anchor>
          </controlPr>
        </control>
      </mc:Choice>
      <mc:Fallback>
        <control shapeId="269313" r:id="rId4" name="Mise_en_Pages"/>
      </mc:Fallback>
    </mc:AlternateContent>
    <mc:AlternateContent xmlns:mc="http://schemas.openxmlformats.org/markup-compatibility/2006">
      <mc:Choice Requires="x14">
        <control shapeId="269314" r:id="rId6" name="impression">
          <controlPr defaultSize="0" print="0" autoLine="0" r:id="rId7">
            <anchor>
              <from>
                <xdr:col>8</xdr:col>
                <xdr:colOff>742950</xdr:colOff>
                <xdr:row>4</xdr:row>
                <xdr:rowOff>0</xdr:rowOff>
              </from>
              <to>
                <xdr:col>10</xdr:col>
                <xdr:colOff>476250</xdr:colOff>
                <xdr:row>6</xdr:row>
                <xdr:rowOff>9525</xdr:rowOff>
              </to>
            </anchor>
          </controlPr>
        </control>
      </mc:Choice>
      <mc:Fallback>
        <control shapeId="269314" r:id="rId6" name="impression"/>
      </mc:Fallback>
    </mc:AlternateContent>
  </controls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574BB-6DFE-4FCC-8DD7-F454E3AEA541}">
  <sheetPr codeName="Feuil27">
    <tabColor rgb="FF92D050"/>
  </sheetPr>
  <dimension ref="A1:H350"/>
  <sheetViews>
    <sheetView zoomScale="90" zoomScaleNormal="90" zoomScaleSheetLayoutView="100" workbookViewId="0">
      <selection activeCell="F34" sqref="F34"/>
    </sheetView>
  </sheetViews>
  <sheetFormatPr baseColWidth="10" defaultColWidth="11.42578125" defaultRowHeight="12.75" x14ac:dyDescent="0.2"/>
  <cols>
    <col min="1" max="1" width="12.42578125" style="1" bestFit="1" customWidth="1"/>
    <col min="2" max="2" width="16.42578125" style="1" bestFit="1" customWidth="1"/>
    <col min="3" max="3" width="11.85546875" style="2" bestFit="1" customWidth="1"/>
    <col min="4" max="4" width="13.140625" style="1" customWidth="1"/>
    <col min="5" max="5" width="26.7109375" style="2" bestFit="1" customWidth="1"/>
    <col min="6" max="6" width="18.85546875" style="1" bestFit="1" customWidth="1"/>
    <col min="7" max="7" width="12.5703125" style="1" customWidth="1"/>
    <col min="8" max="8" width="11.42578125" bestFit="1" customWidth="1"/>
  </cols>
  <sheetData>
    <row r="1" spans="1:8" ht="18.75" customHeight="1" x14ac:dyDescent="0.25">
      <c r="A1" s="78" t="s">
        <v>2</v>
      </c>
      <c r="B1" s="253" t="s">
        <v>94</v>
      </c>
      <c r="C1" s="190"/>
      <c r="D1" s="190"/>
      <c r="E1" s="190"/>
      <c r="F1" s="190"/>
      <c r="G1" s="190"/>
      <c r="H1" s="254"/>
    </row>
    <row r="2" spans="1:8" ht="15.75" customHeight="1" x14ac:dyDescent="0.25">
      <c r="A2" s="76" t="s">
        <v>3</v>
      </c>
      <c r="B2" s="256" t="s">
        <v>98</v>
      </c>
      <c r="C2" s="198"/>
      <c r="D2" s="198"/>
      <c r="E2" s="255" t="s">
        <v>4</v>
      </c>
      <c r="F2" s="255"/>
      <c r="G2" s="194"/>
      <c r="H2" s="227"/>
    </row>
    <row r="3" spans="1:8" ht="15.75" customHeight="1" x14ac:dyDescent="0.25">
      <c r="A3" s="76" t="s">
        <v>0</v>
      </c>
      <c r="B3" s="256"/>
      <c r="C3" s="198"/>
      <c r="D3" s="198"/>
      <c r="E3" s="255" t="s">
        <v>5</v>
      </c>
      <c r="F3" s="255"/>
      <c r="G3" s="197">
        <f>G12</f>
        <v>0</v>
      </c>
      <c r="H3" s="257"/>
    </row>
    <row r="4" spans="1:8" ht="15.75" customHeight="1" x14ac:dyDescent="0.25">
      <c r="A4" s="76" t="s">
        <v>1</v>
      </c>
      <c r="B4" s="256" t="s">
        <v>101</v>
      </c>
      <c r="C4" s="198"/>
      <c r="D4" s="198"/>
      <c r="E4" s="255" t="s">
        <v>6</v>
      </c>
      <c r="F4" s="255"/>
      <c r="G4" s="199" t="str">
        <f>IF(AND(NOT(G2=""),NOT(G3="")),G2/(HOUR(G3)+(MINUTE(G3)/60)+(SECOND(G3)/3600)),"")</f>
        <v/>
      </c>
      <c r="H4" s="258"/>
    </row>
    <row r="5" spans="1:8" ht="15.75" customHeight="1" thickBot="1" x14ac:dyDescent="0.3">
      <c r="A5" s="117" t="s">
        <v>10</v>
      </c>
      <c r="B5" s="271">
        <v>5</v>
      </c>
      <c r="C5" s="272"/>
      <c r="D5" s="272"/>
      <c r="E5" s="63"/>
      <c r="F5" s="118" t="s">
        <v>11</v>
      </c>
      <c r="G5" s="272">
        <f>'Scratch CLM'!B5</f>
        <v>39</v>
      </c>
      <c r="H5" s="273"/>
    </row>
    <row r="6" spans="1:8" ht="12.75" customHeight="1" x14ac:dyDescent="0.2">
      <c r="A6" s="265" t="s">
        <v>164</v>
      </c>
      <c r="B6" s="266"/>
      <c r="C6" s="266"/>
      <c r="D6" s="266"/>
      <c r="E6" s="266"/>
      <c r="F6" s="266"/>
      <c r="G6" s="266"/>
      <c r="H6" s="267"/>
    </row>
    <row r="7" spans="1:8" ht="13.5" customHeight="1" thickBot="1" x14ac:dyDescent="0.25">
      <c r="A7" s="268"/>
      <c r="B7" s="269"/>
      <c r="C7" s="269"/>
      <c r="D7" s="269"/>
      <c r="E7" s="269"/>
      <c r="F7" s="269"/>
      <c r="G7" s="269"/>
      <c r="H7" s="270"/>
    </row>
    <row r="8" spans="1:8" ht="16.5" thickBot="1" x14ac:dyDescent="0.3">
      <c r="A8" s="73" t="s">
        <v>8</v>
      </c>
      <c r="B8" s="74" t="s">
        <v>83</v>
      </c>
      <c r="C8" s="74" t="s">
        <v>13</v>
      </c>
      <c r="D8" s="74" t="s">
        <v>84</v>
      </c>
      <c r="E8" s="74" t="s">
        <v>104</v>
      </c>
      <c r="F8" s="74" t="s">
        <v>7</v>
      </c>
      <c r="G8" s="74" t="s">
        <v>5</v>
      </c>
      <c r="H8" s="85"/>
    </row>
    <row r="9" spans="1:8" x14ac:dyDescent="0.2">
      <c r="A9" s="86">
        <v>1</v>
      </c>
      <c r="B9" s="318">
        <v>5.0706018518518518E-2</v>
      </c>
      <c r="C9" s="319">
        <v>35</v>
      </c>
      <c r="D9" s="319" t="s">
        <v>77</v>
      </c>
      <c r="E9" s="320" t="s">
        <v>61</v>
      </c>
      <c r="F9" s="319" t="s">
        <v>82</v>
      </c>
      <c r="G9" s="318">
        <v>5.0706018518518518E-2</v>
      </c>
      <c r="H9" s="161"/>
    </row>
    <row r="10" spans="1:8" x14ac:dyDescent="0.2">
      <c r="A10" s="60">
        <v>2</v>
      </c>
      <c r="B10" s="111">
        <v>5.7129629629629627E-2</v>
      </c>
      <c r="C10" s="92">
        <v>37</v>
      </c>
      <c r="D10" s="92" t="s">
        <v>78</v>
      </c>
      <c r="E10" s="321" t="s">
        <v>63</v>
      </c>
      <c r="F10" s="92" t="s">
        <v>82</v>
      </c>
      <c r="G10" s="111">
        <v>5.7129629629629627E-2</v>
      </c>
      <c r="H10" s="102"/>
    </row>
    <row r="11" spans="1:8" x14ac:dyDescent="0.2">
      <c r="A11" s="13">
        <v>3</v>
      </c>
      <c r="B11" s="316"/>
      <c r="C11" s="121"/>
      <c r="D11" s="121"/>
      <c r="E11" s="109"/>
      <c r="F11" s="121"/>
      <c r="G11" s="316"/>
      <c r="H11" s="115"/>
    </row>
    <row r="12" spans="1:8" ht="12.75" customHeight="1" x14ac:dyDescent="0.2">
      <c r="A12" s="13">
        <v>4</v>
      </c>
      <c r="B12" s="316"/>
      <c r="C12" s="121"/>
      <c r="D12" s="121"/>
      <c r="E12" s="109"/>
      <c r="F12" s="121"/>
      <c r="G12" s="316"/>
      <c r="H12" s="115"/>
    </row>
    <row r="13" spans="1:8" ht="12.75" customHeight="1" thickBot="1" x14ac:dyDescent="0.25">
      <c r="A13" s="65">
        <v>5</v>
      </c>
      <c r="B13" s="317"/>
      <c r="C13" s="122"/>
      <c r="D13" s="122"/>
      <c r="E13" s="110"/>
      <c r="F13" s="122"/>
      <c r="G13" s="317"/>
      <c r="H13" s="116"/>
    </row>
    <row r="14" spans="1:8" x14ac:dyDescent="0.2">
      <c r="A14"/>
      <c r="C14"/>
      <c r="D14"/>
      <c r="E14"/>
      <c r="F14"/>
    </row>
    <row r="15" spans="1:8" x14ac:dyDescent="0.2">
      <c r="A15"/>
      <c r="C15"/>
      <c r="D15"/>
      <c r="E15"/>
      <c r="F15"/>
    </row>
    <row r="16" spans="1:8" x14ac:dyDescent="0.2">
      <c r="A16"/>
      <c r="C16"/>
      <c r="D16"/>
      <c r="E16"/>
      <c r="F16"/>
    </row>
    <row r="17" spans="2:7" customFormat="1" x14ac:dyDescent="0.2">
      <c r="B17" s="1"/>
      <c r="G17" s="1"/>
    </row>
    <row r="18" spans="2:7" customFormat="1" x14ac:dyDescent="0.2">
      <c r="B18" s="1"/>
      <c r="G18" s="1"/>
    </row>
    <row r="19" spans="2:7" customFormat="1" x14ac:dyDescent="0.2">
      <c r="B19" s="1"/>
      <c r="G19" s="1"/>
    </row>
    <row r="20" spans="2:7" customFormat="1" x14ac:dyDescent="0.2">
      <c r="B20" s="1"/>
      <c r="G20" s="1"/>
    </row>
    <row r="21" spans="2:7" customFormat="1" x14ac:dyDescent="0.2">
      <c r="B21" s="1"/>
      <c r="G21" s="1"/>
    </row>
    <row r="22" spans="2:7" customFormat="1" x14ac:dyDescent="0.2">
      <c r="B22" s="1"/>
      <c r="G22" s="1"/>
    </row>
    <row r="23" spans="2:7" customFormat="1" x14ac:dyDescent="0.2">
      <c r="B23" s="1"/>
      <c r="G23" s="1"/>
    </row>
    <row r="24" spans="2:7" customFormat="1" x14ac:dyDescent="0.2">
      <c r="B24" s="1"/>
      <c r="G24" s="1"/>
    </row>
    <row r="25" spans="2:7" customFormat="1" x14ac:dyDescent="0.2">
      <c r="B25" s="1"/>
      <c r="G25" s="1"/>
    </row>
    <row r="26" spans="2:7" customFormat="1" x14ac:dyDescent="0.2">
      <c r="B26" s="1"/>
      <c r="G26" s="1"/>
    </row>
    <row r="27" spans="2:7" customFormat="1" x14ac:dyDescent="0.2">
      <c r="B27" s="1"/>
      <c r="G27" s="1"/>
    </row>
    <row r="28" spans="2:7" customFormat="1" x14ac:dyDescent="0.2">
      <c r="B28" s="1"/>
      <c r="G28" s="1"/>
    </row>
    <row r="29" spans="2:7" customFormat="1" x14ac:dyDescent="0.2">
      <c r="B29" s="1"/>
      <c r="G29" s="1"/>
    </row>
    <row r="30" spans="2:7" customFormat="1" x14ac:dyDescent="0.2">
      <c r="B30" s="1"/>
      <c r="G30" s="1"/>
    </row>
    <row r="31" spans="2:7" customFormat="1" x14ac:dyDescent="0.2">
      <c r="B31" s="1"/>
      <c r="G31" s="1"/>
    </row>
    <row r="32" spans="2:7" customFormat="1" x14ac:dyDescent="0.2">
      <c r="B32" s="1"/>
      <c r="G32" s="1"/>
    </row>
    <row r="33" spans="2:7" customFormat="1" x14ac:dyDescent="0.2">
      <c r="B33" s="1"/>
      <c r="G33" s="1"/>
    </row>
    <row r="34" spans="2:7" customFormat="1" x14ac:dyDescent="0.2">
      <c r="B34" s="1"/>
      <c r="G34" s="1"/>
    </row>
    <row r="35" spans="2:7" customFormat="1" x14ac:dyDescent="0.2">
      <c r="B35" s="1"/>
      <c r="G35" s="1"/>
    </row>
    <row r="36" spans="2:7" customFormat="1" x14ac:dyDescent="0.2">
      <c r="B36" s="1"/>
      <c r="G36" s="1"/>
    </row>
    <row r="37" spans="2:7" customFormat="1" x14ac:dyDescent="0.2">
      <c r="B37" s="1"/>
      <c r="G37" s="1"/>
    </row>
    <row r="38" spans="2:7" customFormat="1" x14ac:dyDescent="0.2">
      <c r="B38" s="1"/>
      <c r="G38" s="1"/>
    </row>
    <row r="39" spans="2:7" customFormat="1" x14ac:dyDescent="0.2">
      <c r="B39" s="1"/>
      <c r="G39" s="1"/>
    </row>
    <row r="40" spans="2:7" customFormat="1" x14ac:dyDescent="0.2">
      <c r="B40" s="1"/>
      <c r="G40" s="1"/>
    </row>
    <row r="41" spans="2:7" customFormat="1" x14ac:dyDescent="0.2">
      <c r="B41" s="1"/>
      <c r="G41" s="1"/>
    </row>
    <row r="42" spans="2:7" customFormat="1" x14ac:dyDescent="0.2">
      <c r="B42" s="1"/>
      <c r="G42" s="1"/>
    </row>
    <row r="43" spans="2:7" customFormat="1" x14ac:dyDescent="0.2">
      <c r="B43" s="1"/>
      <c r="G43" s="1"/>
    </row>
    <row r="44" spans="2:7" customFormat="1" x14ac:dyDescent="0.2">
      <c r="B44" s="1"/>
      <c r="G44" s="1"/>
    </row>
    <row r="45" spans="2:7" customFormat="1" x14ac:dyDescent="0.2">
      <c r="B45" s="1"/>
      <c r="G45" s="1"/>
    </row>
    <row r="46" spans="2:7" customFormat="1" x14ac:dyDescent="0.2">
      <c r="B46" s="1"/>
      <c r="G46" s="1"/>
    </row>
    <row r="47" spans="2:7" customFormat="1" x14ac:dyDescent="0.2">
      <c r="B47" s="1"/>
      <c r="G47" s="1"/>
    </row>
    <row r="48" spans="2:7" customFormat="1" x14ac:dyDescent="0.2">
      <c r="B48" s="1"/>
      <c r="G48" s="1"/>
    </row>
    <row r="49" spans="2:7" customFormat="1" x14ac:dyDescent="0.2">
      <c r="B49" s="1"/>
      <c r="G49" s="1"/>
    </row>
    <row r="50" spans="2:7" customFormat="1" x14ac:dyDescent="0.2">
      <c r="B50" s="1"/>
      <c r="G50" s="1"/>
    </row>
    <row r="51" spans="2:7" customFormat="1" x14ac:dyDescent="0.2">
      <c r="B51" s="1"/>
      <c r="G51" s="1"/>
    </row>
    <row r="52" spans="2:7" customFormat="1" x14ac:dyDescent="0.2">
      <c r="B52" s="1"/>
      <c r="G52" s="1"/>
    </row>
    <row r="53" spans="2:7" customFormat="1" x14ac:dyDescent="0.2">
      <c r="B53" s="1"/>
      <c r="G53" s="1"/>
    </row>
    <row r="54" spans="2:7" customFormat="1" x14ac:dyDescent="0.2">
      <c r="B54" s="1"/>
      <c r="G54" s="1"/>
    </row>
    <row r="55" spans="2:7" customFormat="1" x14ac:dyDescent="0.2">
      <c r="B55" s="1"/>
      <c r="G55" s="1"/>
    </row>
    <row r="56" spans="2:7" customFormat="1" x14ac:dyDescent="0.2">
      <c r="B56" s="1"/>
      <c r="G56" s="1"/>
    </row>
    <row r="57" spans="2:7" customFormat="1" x14ac:dyDescent="0.2">
      <c r="B57" s="1"/>
      <c r="G57" s="1"/>
    </row>
    <row r="58" spans="2:7" customFormat="1" x14ac:dyDescent="0.2">
      <c r="B58" s="1"/>
      <c r="G58" s="1"/>
    </row>
    <row r="59" spans="2:7" customFormat="1" x14ac:dyDescent="0.2">
      <c r="B59" s="1"/>
      <c r="G59" s="1"/>
    </row>
    <row r="60" spans="2:7" customFormat="1" x14ac:dyDescent="0.2">
      <c r="B60" s="1"/>
      <c r="G60" s="1"/>
    </row>
    <row r="61" spans="2:7" customFormat="1" x14ac:dyDescent="0.2">
      <c r="B61" s="1"/>
      <c r="G61" s="1"/>
    </row>
    <row r="62" spans="2:7" customFormat="1" x14ac:dyDescent="0.2">
      <c r="B62" s="1"/>
      <c r="G62" s="1"/>
    </row>
    <row r="63" spans="2:7" customFormat="1" x14ac:dyDescent="0.2">
      <c r="B63" s="1"/>
      <c r="G63" s="1"/>
    </row>
    <row r="64" spans="2:7" customFormat="1" x14ac:dyDescent="0.2">
      <c r="B64" s="1"/>
      <c r="G64" s="1"/>
    </row>
    <row r="65" spans="2:7" customFormat="1" x14ac:dyDescent="0.2">
      <c r="B65" s="1"/>
      <c r="G65" s="1"/>
    </row>
    <row r="66" spans="2:7" customFormat="1" x14ac:dyDescent="0.2">
      <c r="B66" s="1"/>
      <c r="G66" s="1"/>
    </row>
    <row r="67" spans="2:7" customFormat="1" x14ac:dyDescent="0.2">
      <c r="B67" s="1"/>
      <c r="G67" s="1"/>
    </row>
    <row r="68" spans="2:7" customFormat="1" x14ac:dyDescent="0.2">
      <c r="B68" s="1"/>
      <c r="G68" s="1"/>
    </row>
    <row r="69" spans="2:7" customFormat="1" x14ac:dyDescent="0.2">
      <c r="B69" s="1"/>
      <c r="G69" s="1"/>
    </row>
    <row r="70" spans="2:7" customFormat="1" x14ac:dyDescent="0.2">
      <c r="B70" s="1"/>
      <c r="G70" s="1"/>
    </row>
    <row r="71" spans="2:7" customFormat="1" x14ac:dyDescent="0.2">
      <c r="B71" s="1"/>
      <c r="G71" s="1"/>
    </row>
    <row r="72" spans="2:7" customFormat="1" x14ac:dyDescent="0.2">
      <c r="B72" s="1"/>
      <c r="G72" s="1"/>
    </row>
    <row r="73" spans="2:7" customFormat="1" x14ac:dyDescent="0.2">
      <c r="B73" s="1"/>
      <c r="G73" s="1"/>
    </row>
    <row r="74" spans="2:7" customFormat="1" x14ac:dyDescent="0.2">
      <c r="B74" s="1"/>
      <c r="G74" s="1"/>
    </row>
    <row r="75" spans="2:7" customFormat="1" x14ac:dyDescent="0.2">
      <c r="B75" s="1"/>
      <c r="G75" s="1"/>
    </row>
    <row r="76" spans="2:7" customFormat="1" x14ac:dyDescent="0.2">
      <c r="B76" s="1"/>
      <c r="G76" s="1"/>
    </row>
    <row r="77" spans="2:7" customFormat="1" x14ac:dyDescent="0.2">
      <c r="B77" s="1"/>
      <c r="G77" s="1"/>
    </row>
    <row r="78" spans="2:7" customFormat="1" x14ac:dyDescent="0.2">
      <c r="B78" s="1"/>
      <c r="G78" s="1"/>
    </row>
    <row r="79" spans="2:7" customFormat="1" x14ac:dyDescent="0.2">
      <c r="B79" s="1"/>
      <c r="G79" s="1"/>
    </row>
    <row r="80" spans="2:7" customFormat="1" x14ac:dyDescent="0.2">
      <c r="B80" s="1"/>
      <c r="G80" s="1"/>
    </row>
    <row r="81" spans="2:7" customFormat="1" x14ac:dyDescent="0.2">
      <c r="B81" s="1"/>
      <c r="G81" s="1"/>
    </row>
    <row r="82" spans="2:7" customFormat="1" x14ac:dyDescent="0.2">
      <c r="B82" s="1"/>
      <c r="G82" s="1"/>
    </row>
    <row r="83" spans="2:7" customFormat="1" x14ac:dyDescent="0.2">
      <c r="B83" s="1"/>
      <c r="G83" s="1"/>
    </row>
    <row r="84" spans="2:7" customFormat="1" x14ac:dyDescent="0.2">
      <c r="B84" s="1"/>
      <c r="G84" s="1"/>
    </row>
    <row r="85" spans="2:7" customFormat="1" x14ac:dyDescent="0.2">
      <c r="B85" s="1"/>
      <c r="G85" s="1"/>
    </row>
    <row r="86" spans="2:7" customFormat="1" x14ac:dyDescent="0.2">
      <c r="B86" s="1"/>
      <c r="G86" s="1"/>
    </row>
    <row r="87" spans="2:7" customFormat="1" x14ac:dyDescent="0.2">
      <c r="B87" s="1"/>
      <c r="G87" s="1"/>
    </row>
    <row r="88" spans="2:7" customFormat="1" x14ac:dyDescent="0.2">
      <c r="B88" s="1"/>
      <c r="G88" s="1"/>
    </row>
    <row r="89" spans="2:7" customFormat="1" x14ac:dyDescent="0.2">
      <c r="B89" s="1"/>
      <c r="G89" s="1"/>
    </row>
    <row r="90" spans="2:7" customFormat="1" x14ac:dyDescent="0.2">
      <c r="B90" s="1"/>
      <c r="G90" s="1"/>
    </row>
    <row r="91" spans="2:7" customFormat="1" x14ac:dyDescent="0.2">
      <c r="B91" s="1"/>
      <c r="G91" s="1"/>
    </row>
    <row r="92" spans="2:7" customFormat="1" x14ac:dyDescent="0.2">
      <c r="B92" s="1"/>
      <c r="G92" s="1"/>
    </row>
    <row r="93" spans="2:7" customFormat="1" x14ac:dyDescent="0.2">
      <c r="B93" s="1"/>
      <c r="G93" s="1"/>
    </row>
    <row r="94" spans="2:7" customFormat="1" x14ac:dyDescent="0.2">
      <c r="B94" s="1"/>
      <c r="G94" s="1"/>
    </row>
    <row r="95" spans="2:7" customFormat="1" x14ac:dyDescent="0.2">
      <c r="B95" s="1"/>
      <c r="G95" s="1"/>
    </row>
    <row r="96" spans="2:7" customFormat="1" x14ac:dyDescent="0.2">
      <c r="B96" s="1"/>
      <c r="G96" s="1"/>
    </row>
    <row r="97" spans="2:7" customFormat="1" x14ac:dyDescent="0.2">
      <c r="B97" s="1"/>
      <c r="G97" s="1"/>
    </row>
    <row r="98" spans="2:7" customFormat="1" x14ac:dyDescent="0.2">
      <c r="B98" s="1"/>
      <c r="G98" s="1"/>
    </row>
    <row r="99" spans="2:7" customFormat="1" x14ac:dyDescent="0.2">
      <c r="B99" s="1"/>
      <c r="G99" s="1"/>
    </row>
    <row r="100" spans="2:7" customFormat="1" x14ac:dyDescent="0.2">
      <c r="B100" s="1"/>
      <c r="G100" s="1"/>
    </row>
    <row r="101" spans="2:7" customFormat="1" x14ac:dyDescent="0.2">
      <c r="B101" s="1"/>
      <c r="G101" s="1"/>
    </row>
    <row r="102" spans="2:7" customFormat="1" x14ac:dyDescent="0.2">
      <c r="B102" s="1"/>
      <c r="G102" s="1"/>
    </row>
    <row r="103" spans="2:7" customFormat="1" x14ac:dyDescent="0.2">
      <c r="B103" s="1"/>
      <c r="G103" s="1"/>
    </row>
    <row r="104" spans="2:7" customFormat="1" x14ac:dyDescent="0.2">
      <c r="B104" s="1"/>
      <c r="G104" s="1"/>
    </row>
    <row r="105" spans="2:7" customFormat="1" x14ac:dyDescent="0.2">
      <c r="B105" s="1"/>
      <c r="G105" s="1"/>
    </row>
    <row r="106" spans="2:7" customFormat="1" x14ac:dyDescent="0.2">
      <c r="B106" s="1"/>
      <c r="G106" s="1"/>
    </row>
    <row r="107" spans="2:7" customFormat="1" x14ac:dyDescent="0.2">
      <c r="B107" s="1"/>
      <c r="G107" s="1"/>
    </row>
    <row r="108" spans="2:7" customFormat="1" x14ac:dyDescent="0.2">
      <c r="B108" s="1"/>
      <c r="G108" s="1"/>
    </row>
    <row r="109" spans="2:7" customFormat="1" x14ac:dyDescent="0.2">
      <c r="B109" s="1"/>
      <c r="G109" s="1"/>
    </row>
    <row r="110" spans="2:7" customFormat="1" x14ac:dyDescent="0.2">
      <c r="B110" s="1"/>
      <c r="G110" s="1"/>
    </row>
    <row r="111" spans="2:7" customFormat="1" x14ac:dyDescent="0.2">
      <c r="B111" s="1"/>
      <c r="G111" s="1"/>
    </row>
    <row r="112" spans="2:7" customFormat="1" x14ac:dyDescent="0.2">
      <c r="B112" s="1"/>
      <c r="G112" s="1"/>
    </row>
    <row r="113" spans="2:7" customFormat="1" x14ac:dyDescent="0.2">
      <c r="B113" s="1"/>
      <c r="G113" s="1"/>
    </row>
    <row r="114" spans="2:7" customFormat="1" x14ac:dyDescent="0.2">
      <c r="B114" s="1"/>
      <c r="G114" s="1"/>
    </row>
    <row r="115" spans="2:7" customFormat="1" x14ac:dyDescent="0.2">
      <c r="B115" s="1"/>
      <c r="G115" s="1"/>
    </row>
    <row r="116" spans="2:7" customFormat="1" x14ac:dyDescent="0.2">
      <c r="B116" s="1"/>
      <c r="G116" s="1"/>
    </row>
    <row r="117" spans="2:7" customFormat="1" x14ac:dyDescent="0.2">
      <c r="B117" s="1"/>
      <c r="G117" s="1"/>
    </row>
    <row r="118" spans="2:7" customFormat="1" x14ac:dyDescent="0.2">
      <c r="B118" s="1"/>
      <c r="G118" s="1"/>
    </row>
    <row r="119" spans="2:7" customFormat="1" x14ac:dyDescent="0.2">
      <c r="B119" s="1"/>
      <c r="G119" s="1"/>
    </row>
    <row r="120" spans="2:7" customFormat="1" x14ac:dyDescent="0.2">
      <c r="B120" s="1"/>
      <c r="G120" s="1"/>
    </row>
    <row r="121" spans="2:7" customFormat="1" x14ac:dyDescent="0.2">
      <c r="B121" s="1"/>
      <c r="G121" s="1"/>
    </row>
    <row r="122" spans="2:7" customFormat="1" x14ac:dyDescent="0.2">
      <c r="B122" s="1"/>
      <c r="G122" s="1"/>
    </row>
    <row r="123" spans="2:7" customFormat="1" x14ac:dyDescent="0.2">
      <c r="B123" s="1"/>
      <c r="G123" s="1"/>
    </row>
    <row r="124" spans="2:7" customFormat="1" x14ac:dyDescent="0.2">
      <c r="B124" s="1"/>
      <c r="G124" s="1"/>
    </row>
    <row r="125" spans="2:7" customFormat="1" x14ac:dyDescent="0.2">
      <c r="B125" s="1"/>
      <c r="G125" s="1"/>
    </row>
    <row r="126" spans="2:7" customFormat="1" x14ac:dyDescent="0.2">
      <c r="B126" s="1"/>
      <c r="G126" s="1"/>
    </row>
    <row r="127" spans="2:7" customFormat="1" x14ac:dyDescent="0.2">
      <c r="B127" s="1"/>
      <c r="G127" s="1"/>
    </row>
    <row r="128" spans="2:7" customFormat="1" x14ac:dyDescent="0.2">
      <c r="B128" s="1"/>
      <c r="G128" s="1"/>
    </row>
    <row r="129" spans="2:7" customFormat="1" x14ac:dyDescent="0.2">
      <c r="B129" s="1"/>
      <c r="G129" s="1"/>
    </row>
    <row r="130" spans="2:7" customFormat="1" x14ac:dyDescent="0.2">
      <c r="B130" s="1"/>
      <c r="G130" s="1"/>
    </row>
    <row r="131" spans="2:7" customFormat="1" x14ac:dyDescent="0.2">
      <c r="B131" s="1"/>
      <c r="G131" s="1"/>
    </row>
    <row r="132" spans="2:7" customFormat="1" x14ac:dyDescent="0.2">
      <c r="B132" s="1"/>
      <c r="G132" s="1"/>
    </row>
    <row r="133" spans="2:7" customFormat="1" x14ac:dyDescent="0.2">
      <c r="B133" s="1"/>
      <c r="G133" s="1"/>
    </row>
    <row r="134" spans="2:7" customFormat="1" x14ac:dyDescent="0.2">
      <c r="B134" s="1"/>
      <c r="G134" s="1"/>
    </row>
    <row r="135" spans="2:7" customFormat="1" x14ac:dyDescent="0.2">
      <c r="B135" s="1"/>
      <c r="G135" s="1"/>
    </row>
    <row r="136" spans="2:7" customFormat="1" x14ac:dyDescent="0.2">
      <c r="B136" s="1"/>
      <c r="G136" s="1"/>
    </row>
    <row r="137" spans="2:7" customFormat="1" x14ac:dyDescent="0.2">
      <c r="B137" s="1"/>
      <c r="G137" s="1"/>
    </row>
    <row r="138" spans="2:7" customFormat="1" x14ac:dyDescent="0.2">
      <c r="B138" s="1"/>
      <c r="G138" s="1"/>
    </row>
    <row r="139" spans="2:7" customFormat="1" x14ac:dyDescent="0.2">
      <c r="B139" s="1"/>
      <c r="G139" s="1"/>
    </row>
    <row r="140" spans="2:7" customFormat="1" x14ac:dyDescent="0.2">
      <c r="B140" s="1"/>
      <c r="G140" s="1"/>
    </row>
    <row r="141" spans="2:7" customFormat="1" x14ac:dyDescent="0.2">
      <c r="B141" s="1"/>
      <c r="G141" s="1"/>
    </row>
    <row r="142" spans="2:7" customFormat="1" x14ac:dyDescent="0.2">
      <c r="B142" s="1"/>
      <c r="G142" s="1"/>
    </row>
    <row r="143" spans="2:7" customFormat="1" x14ac:dyDescent="0.2">
      <c r="B143" s="1"/>
      <c r="G143" s="1"/>
    </row>
    <row r="144" spans="2:7" customFormat="1" x14ac:dyDescent="0.2">
      <c r="B144" s="1"/>
      <c r="G144" s="1"/>
    </row>
    <row r="145" spans="2:7" customFormat="1" x14ac:dyDescent="0.2">
      <c r="B145" s="1"/>
      <c r="G145" s="1"/>
    </row>
    <row r="146" spans="2:7" customFormat="1" x14ac:dyDescent="0.2">
      <c r="B146" s="1"/>
      <c r="G146" s="1"/>
    </row>
    <row r="147" spans="2:7" customFormat="1" x14ac:dyDescent="0.2">
      <c r="B147" s="1"/>
      <c r="G147" s="1"/>
    </row>
    <row r="148" spans="2:7" customFormat="1" x14ac:dyDescent="0.2">
      <c r="B148" s="1"/>
      <c r="G148" s="1"/>
    </row>
    <row r="149" spans="2:7" customFormat="1" x14ac:dyDescent="0.2">
      <c r="B149" s="1"/>
      <c r="G149" s="1"/>
    </row>
    <row r="150" spans="2:7" customFormat="1" x14ac:dyDescent="0.2">
      <c r="B150" s="1"/>
      <c r="G150" s="1"/>
    </row>
    <row r="151" spans="2:7" customFormat="1" x14ac:dyDescent="0.2">
      <c r="B151" s="1"/>
      <c r="G151" s="1"/>
    </row>
    <row r="152" spans="2:7" customFormat="1" x14ac:dyDescent="0.2">
      <c r="B152" s="1"/>
      <c r="G152" s="1"/>
    </row>
    <row r="153" spans="2:7" customFormat="1" x14ac:dyDescent="0.2">
      <c r="B153" s="1"/>
      <c r="G153" s="1"/>
    </row>
    <row r="154" spans="2:7" customFormat="1" x14ac:dyDescent="0.2">
      <c r="B154" s="1"/>
      <c r="G154" s="1"/>
    </row>
    <row r="155" spans="2:7" customFormat="1" x14ac:dyDescent="0.2">
      <c r="B155" s="1"/>
      <c r="G155" s="1"/>
    </row>
    <row r="156" spans="2:7" customFormat="1" x14ac:dyDescent="0.2">
      <c r="B156" s="1"/>
      <c r="G156" s="1"/>
    </row>
    <row r="157" spans="2:7" customFormat="1" x14ac:dyDescent="0.2">
      <c r="B157" s="1"/>
      <c r="G157" s="1"/>
    </row>
    <row r="158" spans="2:7" customFormat="1" x14ac:dyDescent="0.2">
      <c r="B158" s="1"/>
      <c r="G158" s="1"/>
    </row>
    <row r="159" spans="2:7" customFormat="1" x14ac:dyDescent="0.2">
      <c r="B159" s="1"/>
      <c r="G159" s="1"/>
    </row>
    <row r="160" spans="2:7" customFormat="1" x14ac:dyDescent="0.2">
      <c r="B160" s="1"/>
      <c r="G160" s="1"/>
    </row>
    <row r="161" spans="2:7" customFormat="1" x14ac:dyDescent="0.2">
      <c r="B161" s="1"/>
      <c r="G161" s="1"/>
    </row>
    <row r="162" spans="2:7" customFormat="1" x14ac:dyDescent="0.2">
      <c r="B162" s="1"/>
      <c r="G162" s="1"/>
    </row>
    <row r="163" spans="2:7" customFormat="1" x14ac:dyDescent="0.2">
      <c r="B163" s="1"/>
      <c r="G163" s="1"/>
    </row>
    <row r="164" spans="2:7" customFormat="1" x14ac:dyDescent="0.2">
      <c r="B164" s="1"/>
      <c r="G164" s="1"/>
    </row>
    <row r="165" spans="2:7" customFormat="1" x14ac:dyDescent="0.2">
      <c r="B165" s="1"/>
      <c r="G165" s="1"/>
    </row>
    <row r="166" spans="2:7" customFormat="1" x14ac:dyDescent="0.2">
      <c r="B166" s="1"/>
      <c r="G166" s="1"/>
    </row>
    <row r="167" spans="2:7" customFormat="1" x14ac:dyDescent="0.2">
      <c r="B167" s="1"/>
      <c r="G167" s="1"/>
    </row>
    <row r="168" spans="2:7" customFormat="1" x14ac:dyDescent="0.2">
      <c r="B168" s="1"/>
      <c r="G168" s="1"/>
    </row>
    <row r="169" spans="2:7" customFormat="1" x14ac:dyDescent="0.2">
      <c r="B169" s="1"/>
      <c r="G169" s="1"/>
    </row>
    <row r="170" spans="2:7" customFormat="1" x14ac:dyDescent="0.2">
      <c r="B170" s="1"/>
      <c r="G170" s="1"/>
    </row>
    <row r="171" spans="2:7" customFormat="1" x14ac:dyDescent="0.2">
      <c r="B171" s="1"/>
      <c r="G171" s="1"/>
    </row>
    <row r="172" spans="2:7" customFormat="1" x14ac:dyDescent="0.2">
      <c r="B172" s="1"/>
      <c r="G172" s="1"/>
    </row>
    <row r="173" spans="2:7" customFormat="1" x14ac:dyDescent="0.2">
      <c r="B173" s="1"/>
      <c r="G173" s="1"/>
    </row>
    <row r="174" spans="2:7" customFormat="1" x14ac:dyDescent="0.2">
      <c r="B174" s="1"/>
      <c r="G174" s="1"/>
    </row>
    <row r="175" spans="2:7" customFormat="1" x14ac:dyDescent="0.2">
      <c r="B175" s="1"/>
      <c r="G175" s="1"/>
    </row>
    <row r="176" spans="2:7" customFormat="1" x14ac:dyDescent="0.2">
      <c r="B176" s="1"/>
      <c r="G176" s="1"/>
    </row>
    <row r="177" spans="2:7" customFormat="1" x14ac:dyDescent="0.2">
      <c r="B177" s="1"/>
      <c r="G177" s="1"/>
    </row>
    <row r="178" spans="2:7" customFormat="1" x14ac:dyDescent="0.2">
      <c r="B178" s="1"/>
      <c r="G178" s="1"/>
    </row>
    <row r="179" spans="2:7" customFormat="1" x14ac:dyDescent="0.2">
      <c r="B179" s="1"/>
      <c r="G179" s="1"/>
    </row>
    <row r="180" spans="2:7" customFormat="1" x14ac:dyDescent="0.2">
      <c r="B180" s="1"/>
      <c r="G180" s="1"/>
    </row>
    <row r="181" spans="2:7" customFormat="1" x14ac:dyDescent="0.2">
      <c r="B181" s="1"/>
      <c r="G181" s="1"/>
    </row>
    <row r="182" spans="2:7" customFormat="1" x14ac:dyDescent="0.2">
      <c r="B182" s="1"/>
      <c r="G182" s="1"/>
    </row>
    <row r="183" spans="2:7" customFormat="1" x14ac:dyDescent="0.2">
      <c r="B183" s="1"/>
      <c r="G183" s="1"/>
    </row>
    <row r="184" spans="2:7" customFormat="1" x14ac:dyDescent="0.2">
      <c r="B184" s="1"/>
      <c r="G184" s="1"/>
    </row>
    <row r="185" spans="2:7" customFormat="1" x14ac:dyDescent="0.2">
      <c r="B185" s="1"/>
      <c r="G185" s="1"/>
    </row>
    <row r="186" spans="2:7" customFormat="1" x14ac:dyDescent="0.2">
      <c r="B186" s="1"/>
      <c r="G186" s="1"/>
    </row>
    <row r="187" spans="2:7" customFormat="1" x14ac:dyDescent="0.2">
      <c r="B187" s="1"/>
      <c r="G187" s="1"/>
    </row>
    <row r="188" spans="2:7" customFormat="1" x14ac:dyDescent="0.2">
      <c r="B188" s="1"/>
      <c r="G188" s="1"/>
    </row>
    <row r="189" spans="2:7" customFormat="1" x14ac:dyDescent="0.2">
      <c r="B189" s="1"/>
      <c r="G189" s="1"/>
    </row>
    <row r="190" spans="2:7" customFormat="1" x14ac:dyDescent="0.2">
      <c r="B190" s="1"/>
      <c r="G190" s="1"/>
    </row>
    <row r="191" spans="2:7" customFormat="1" x14ac:dyDescent="0.2">
      <c r="B191" s="1"/>
      <c r="G191" s="1"/>
    </row>
    <row r="192" spans="2:7" customFormat="1" x14ac:dyDescent="0.2">
      <c r="B192" s="1"/>
      <c r="G192" s="1"/>
    </row>
    <row r="193" spans="2:7" customFormat="1" x14ac:dyDescent="0.2">
      <c r="B193" s="1"/>
      <c r="G193" s="1"/>
    </row>
    <row r="194" spans="2:7" customFormat="1" x14ac:dyDescent="0.2">
      <c r="B194" s="1"/>
      <c r="G194" s="1"/>
    </row>
    <row r="195" spans="2:7" customFormat="1" x14ac:dyDescent="0.2">
      <c r="B195" s="1"/>
      <c r="G195" s="1"/>
    </row>
    <row r="196" spans="2:7" customFormat="1" x14ac:dyDescent="0.2">
      <c r="B196" s="1"/>
      <c r="G196" s="1"/>
    </row>
    <row r="197" spans="2:7" customFormat="1" x14ac:dyDescent="0.2">
      <c r="B197" s="1"/>
      <c r="G197" s="1"/>
    </row>
    <row r="198" spans="2:7" customFormat="1" x14ac:dyDescent="0.2">
      <c r="B198" s="1"/>
      <c r="G198" s="1"/>
    </row>
    <row r="199" spans="2:7" customFormat="1" x14ac:dyDescent="0.2">
      <c r="B199" s="1"/>
      <c r="G199" s="1"/>
    </row>
    <row r="200" spans="2:7" customFormat="1" x14ac:dyDescent="0.2">
      <c r="B200" s="1"/>
      <c r="G200" s="1"/>
    </row>
    <row r="201" spans="2:7" customFormat="1" x14ac:dyDescent="0.2">
      <c r="B201" s="1"/>
      <c r="G201" s="1"/>
    </row>
    <row r="202" spans="2:7" customFormat="1" x14ac:dyDescent="0.2">
      <c r="B202" s="1"/>
      <c r="G202" s="1"/>
    </row>
    <row r="203" spans="2:7" customFormat="1" x14ac:dyDescent="0.2">
      <c r="B203" s="1"/>
      <c r="G203" s="1"/>
    </row>
    <row r="204" spans="2:7" customFormat="1" x14ac:dyDescent="0.2">
      <c r="B204" s="1"/>
      <c r="G204" s="1"/>
    </row>
    <row r="205" spans="2:7" customFormat="1" x14ac:dyDescent="0.2">
      <c r="B205" s="1"/>
      <c r="G205" s="1"/>
    </row>
    <row r="206" spans="2:7" customFormat="1" x14ac:dyDescent="0.2">
      <c r="B206" s="1"/>
      <c r="G206" s="1"/>
    </row>
    <row r="207" spans="2:7" customFormat="1" x14ac:dyDescent="0.2">
      <c r="B207" s="1"/>
      <c r="G207" s="1"/>
    </row>
    <row r="208" spans="2:7" customFormat="1" x14ac:dyDescent="0.2">
      <c r="B208" s="1"/>
      <c r="G208" s="1"/>
    </row>
    <row r="209" spans="2:7" customFormat="1" x14ac:dyDescent="0.2">
      <c r="B209" s="1"/>
      <c r="G209" s="1"/>
    </row>
    <row r="210" spans="2:7" customFormat="1" x14ac:dyDescent="0.2">
      <c r="B210" s="1"/>
      <c r="G210" s="1"/>
    </row>
    <row r="211" spans="2:7" customFormat="1" x14ac:dyDescent="0.2">
      <c r="B211" s="1"/>
      <c r="G211" s="1"/>
    </row>
    <row r="212" spans="2:7" customFormat="1" x14ac:dyDescent="0.2">
      <c r="B212" s="1"/>
      <c r="G212" s="1"/>
    </row>
    <row r="213" spans="2:7" customFormat="1" x14ac:dyDescent="0.2">
      <c r="B213" s="1"/>
      <c r="G213" s="1"/>
    </row>
    <row r="214" spans="2:7" customFormat="1" x14ac:dyDescent="0.2">
      <c r="B214" s="1"/>
      <c r="G214" s="1"/>
    </row>
    <row r="215" spans="2:7" customFormat="1" x14ac:dyDescent="0.2">
      <c r="B215" s="1"/>
      <c r="G215" s="1"/>
    </row>
    <row r="216" spans="2:7" customFormat="1" x14ac:dyDescent="0.2">
      <c r="B216" s="1"/>
      <c r="G216" s="1"/>
    </row>
    <row r="217" spans="2:7" customFormat="1" x14ac:dyDescent="0.2">
      <c r="B217" s="1"/>
      <c r="G217" s="1"/>
    </row>
    <row r="218" spans="2:7" customFormat="1" x14ac:dyDescent="0.2">
      <c r="B218" s="1"/>
      <c r="G218" s="1"/>
    </row>
    <row r="219" spans="2:7" customFormat="1" x14ac:dyDescent="0.2">
      <c r="B219" s="1"/>
      <c r="G219" s="1"/>
    </row>
    <row r="220" spans="2:7" customFormat="1" x14ac:dyDescent="0.2">
      <c r="B220" s="1"/>
      <c r="G220" s="1"/>
    </row>
    <row r="221" spans="2:7" customFormat="1" x14ac:dyDescent="0.2">
      <c r="B221" s="1"/>
      <c r="G221" s="1"/>
    </row>
    <row r="222" spans="2:7" customFormat="1" x14ac:dyDescent="0.2">
      <c r="B222" s="1"/>
      <c r="G222" s="1"/>
    </row>
    <row r="223" spans="2:7" customFormat="1" x14ac:dyDescent="0.2">
      <c r="B223" s="1"/>
      <c r="G223" s="1"/>
    </row>
    <row r="224" spans="2:7" customFormat="1" x14ac:dyDescent="0.2">
      <c r="B224" s="1"/>
      <c r="G224" s="1"/>
    </row>
    <row r="225" spans="2:7" customFormat="1" x14ac:dyDescent="0.2">
      <c r="B225" s="1"/>
      <c r="G225" s="1"/>
    </row>
    <row r="226" spans="2:7" customFormat="1" x14ac:dyDescent="0.2">
      <c r="B226" s="1"/>
      <c r="G226" s="1"/>
    </row>
    <row r="227" spans="2:7" customFormat="1" x14ac:dyDescent="0.2">
      <c r="B227" s="1"/>
      <c r="G227" s="1"/>
    </row>
    <row r="228" spans="2:7" customFormat="1" x14ac:dyDescent="0.2">
      <c r="B228" s="1"/>
      <c r="G228" s="1"/>
    </row>
    <row r="229" spans="2:7" customFormat="1" x14ac:dyDescent="0.2">
      <c r="B229" s="1"/>
      <c r="G229" s="1"/>
    </row>
    <row r="230" spans="2:7" customFormat="1" x14ac:dyDescent="0.2">
      <c r="B230" s="1"/>
      <c r="G230" s="1"/>
    </row>
    <row r="231" spans="2:7" customFormat="1" x14ac:dyDescent="0.2">
      <c r="B231" s="1"/>
      <c r="G231" s="1"/>
    </row>
    <row r="232" spans="2:7" customFormat="1" x14ac:dyDescent="0.2">
      <c r="B232" s="1"/>
      <c r="G232" s="1"/>
    </row>
    <row r="233" spans="2:7" customFormat="1" x14ac:dyDescent="0.2">
      <c r="B233" s="1"/>
      <c r="G233" s="1"/>
    </row>
    <row r="234" spans="2:7" customFormat="1" x14ac:dyDescent="0.2">
      <c r="B234" s="1"/>
      <c r="G234" s="1"/>
    </row>
    <row r="235" spans="2:7" customFormat="1" x14ac:dyDescent="0.2">
      <c r="B235" s="1"/>
      <c r="G235" s="1"/>
    </row>
    <row r="236" spans="2:7" customFormat="1" x14ac:dyDescent="0.2">
      <c r="B236" s="1"/>
      <c r="G236" s="1"/>
    </row>
    <row r="237" spans="2:7" customFormat="1" x14ac:dyDescent="0.2">
      <c r="B237" s="1"/>
      <c r="G237" s="1"/>
    </row>
    <row r="238" spans="2:7" customFormat="1" x14ac:dyDescent="0.2">
      <c r="B238" s="1"/>
      <c r="G238" s="1"/>
    </row>
    <row r="239" spans="2:7" customFormat="1" x14ac:dyDescent="0.2">
      <c r="B239" s="1"/>
      <c r="G239" s="1"/>
    </row>
    <row r="240" spans="2:7" customFormat="1" x14ac:dyDescent="0.2">
      <c r="B240" s="1"/>
      <c r="G240" s="1"/>
    </row>
    <row r="241" spans="2:7" customFormat="1" x14ac:dyDescent="0.2">
      <c r="B241" s="1"/>
      <c r="G241" s="1"/>
    </row>
    <row r="242" spans="2:7" customFormat="1" x14ac:dyDescent="0.2">
      <c r="B242" s="1"/>
      <c r="G242" s="1"/>
    </row>
    <row r="243" spans="2:7" customFormat="1" x14ac:dyDescent="0.2">
      <c r="B243" s="1"/>
      <c r="G243" s="1"/>
    </row>
    <row r="244" spans="2:7" customFormat="1" x14ac:dyDescent="0.2">
      <c r="B244" s="1"/>
      <c r="G244" s="1"/>
    </row>
    <row r="245" spans="2:7" customFormat="1" x14ac:dyDescent="0.2">
      <c r="B245" s="1"/>
      <c r="G245" s="1"/>
    </row>
    <row r="246" spans="2:7" customFormat="1" x14ac:dyDescent="0.2">
      <c r="B246" s="1"/>
      <c r="G246" s="1"/>
    </row>
    <row r="247" spans="2:7" customFormat="1" x14ac:dyDescent="0.2">
      <c r="B247" s="1"/>
      <c r="G247" s="1"/>
    </row>
    <row r="248" spans="2:7" customFormat="1" x14ac:dyDescent="0.2">
      <c r="B248" s="1"/>
      <c r="G248" s="1"/>
    </row>
    <row r="249" spans="2:7" customFormat="1" x14ac:dyDescent="0.2">
      <c r="B249" s="1"/>
      <c r="G249" s="1"/>
    </row>
    <row r="250" spans="2:7" customFormat="1" x14ac:dyDescent="0.2">
      <c r="B250" s="1"/>
      <c r="G250" s="1"/>
    </row>
    <row r="251" spans="2:7" customFormat="1" x14ac:dyDescent="0.2">
      <c r="B251" s="1"/>
      <c r="G251" s="1"/>
    </row>
    <row r="252" spans="2:7" customFormat="1" x14ac:dyDescent="0.2">
      <c r="B252" s="1"/>
      <c r="G252" s="1"/>
    </row>
    <row r="253" spans="2:7" customFormat="1" x14ac:dyDescent="0.2">
      <c r="B253" s="1"/>
      <c r="G253" s="1"/>
    </row>
    <row r="254" spans="2:7" customFormat="1" x14ac:dyDescent="0.2">
      <c r="B254" s="1"/>
      <c r="G254" s="1"/>
    </row>
    <row r="255" spans="2:7" customFormat="1" x14ac:dyDescent="0.2">
      <c r="B255" s="1"/>
      <c r="G255" s="1"/>
    </row>
    <row r="256" spans="2:7" customFormat="1" x14ac:dyDescent="0.2">
      <c r="B256" s="1"/>
      <c r="G256" s="1"/>
    </row>
    <row r="257" spans="2:7" customFormat="1" x14ac:dyDescent="0.2">
      <c r="B257" s="1"/>
      <c r="G257" s="1"/>
    </row>
    <row r="258" spans="2:7" customFormat="1" x14ac:dyDescent="0.2">
      <c r="B258" s="1"/>
      <c r="G258" s="1"/>
    </row>
    <row r="259" spans="2:7" customFormat="1" x14ac:dyDescent="0.2">
      <c r="B259" s="1"/>
      <c r="G259" s="1"/>
    </row>
    <row r="260" spans="2:7" customFormat="1" x14ac:dyDescent="0.2">
      <c r="B260" s="1"/>
      <c r="G260" s="1"/>
    </row>
    <row r="261" spans="2:7" customFormat="1" x14ac:dyDescent="0.2">
      <c r="B261" s="1"/>
      <c r="G261" s="1"/>
    </row>
    <row r="262" spans="2:7" customFormat="1" x14ac:dyDescent="0.2">
      <c r="B262" s="1"/>
      <c r="G262" s="1"/>
    </row>
    <row r="263" spans="2:7" customFormat="1" x14ac:dyDescent="0.2">
      <c r="B263" s="1"/>
      <c r="G263" s="1"/>
    </row>
    <row r="264" spans="2:7" customFormat="1" x14ac:dyDescent="0.2">
      <c r="B264" s="1"/>
      <c r="G264" s="1"/>
    </row>
    <row r="265" spans="2:7" customFormat="1" x14ac:dyDescent="0.2">
      <c r="B265" s="1"/>
      <c r="G265" s="1"/>
    </row>
    <row r="266" spans="2:7" customFormat="1" x14ac:dyDescent="0.2">
      <c r="B266" s="1"/>
      <c r="G266" s="1"/>
    </row>
    <row r="267" spans="2:7" customFormat="1" x14ac:dyDescent="0.2">
      <c r="B267" s="1"/>
      <c r="G267" s="1"/>
    </row>
    <row r="268" spans="2:7" customFormat="1" x14ac:dyDescent="0.2">
      <c r="B268" s="1"/>
      <c r="G268" s="1"/>
    </row>
    <row r="269" spans="2:7" customFormat="1" x14ac:dyDescent="0.2">
      <c r="B269" s="1"/>
      <c r="G269" s="1"/>
    </row>
    <row r="270" spans="2:7" customFormat="1" x14ac:dyDescent="0.2">
      <c r="B270" s="1"/>
      <c r="G270" s="1"/>
    </row>
    <row r="271" spans="2:7" customFormat="1" x14ac:dyDescent="0.2">
      <c r="B271" s="1"/>
      <c r="G271" s="1"/>
    </row>
    <row r="272" spans="2:7" customFormat="1" x14ac:dyDescent="0.2">
      <c r="B272" s="1"/>
      <c r="G272" s="1"/>
    </row>
    <row r="273" spans="2:7" customFormat="1" x14ac:dyDescent="0.2">
      <c r="B273" s="1"/>
      <c r="G273" s="1"/>
    </row>
    <row r="274" spans="2:7" customFormat="1" x14ac:dyDescent="0.2">
      <c r="B274" s="1"/>
      <c r="G274" s="1"/>
    </row>
    <row r="275" spans="2:7" customFormat="1" x14ac:dyDescent="0.2">
      <c r="B275" s="1"/>
      <c r="G275" s="1"/>
    </row>
    <row r="276" spans="2:7" customFormat="1" x14ac:dyDescent="0.2">
      <c r="B276" s="1"/>
      <c r="G276" s="1"/>
    </row>
    <row r="277" spans="2:7" customFormat="1" x14ac:dyDescent="0.2">
      <c r="B277" s="1"/>
      <c r="G277" s="1"/>
    </row>
    <row r="278" spans="2:7" customFormat="1" x14ac:dyDescent="0.2">
      <c r="B278" s="1"/>
      <c r="G278" s="1"/>
    </row>
    <row r="279" spans="2:7" customFormat="1" x14ac:dyDescent="0.2">
      <c r="B279" s="1"/>
      <c r="G279" s="1"/>
    </row>
    <row r="280" spans="2:7" customFormat="1" x14ac:dyDescent="0.2">
      <c r="B280" s="1"/>
      <c r="G280" s="1"/>
    </row>
    <row r="281" spans="2:7" customFormat="1" x14ac:dyDescent="0.2">
      <c r="B281" s="1"/>
      <c r="G281" s="1"/>
    </row>
    <row r="282" spans="2:7" customFormat="1" x14ac:dyDescent="0.2">
      <c r="B282" s="1"/>
      <c r="G282" s="1"/>
    </row>
    <row r="283" spans="2:7" customFormat="1" x14ac:dyDescent="0.2">
      <c r="B283" s="1"/>
      <c r="G283" s="1"/>
    </row>
    <row r="284" spans="2:7" customFormat="1" x14ac:dyDescent="0.2">
      <c r="B284" s="1"/>
      <c r="G284" s="1"/>
    </row>
    <row r="285" spans="2:7" customFormat="1" x14ac:dyDescent="0.2">
      <c r="B285" s="1"/>
      <c r="G285" s="1"/>
    </row>
    <row r="286" spans="2:7" customFormat="1" x14ac:dyDescent="0.2">
      <c r="B286" s="1"/>
      <c r="G286" s="1"/>
    </row>
    <row r="287" spans="2:7" customFormat="1" x14ac:dyDescent="0.2">
      <c r="B287" s="1"/>
      <c r="G287" s="1"/>
    </row>
    <row r="288" spans="2:7" customFormat="1" x14ac:dyDescent="0.2">
      <c r="B288" s="1"/>
      <c r="G288" s="1"/>
    </row>
    <row r="289" spans="2:7" customFormat="1" x14ac:dyDescent="0.2">
      <c r="B289" s="1"/>
      <c r="G289" s="1"/>
    </row>
    <row r="290" spans="2:7" customFormat="1" x14ac:dyDescent="0.2">
      <c r="B290" s="1"/>
      <c r="G290" s="1"/>
    </row>
    <row r="291" spans="2:7" customFormat="1" x14ac:dyDescent="0.2">
      <c r="B291" s="1"/>
      <c r="G291" s="1"/>
    </row>
    <row r="292" spans="2:7" customFormat="1" x14ac:dyDescent="0.2">
      <c r="B292" s="1"/>
      <c r="G292" s="1"/>
    </row>
    <row r="293" spans="2:7" customFormat="1" x14ac:dyDescent="0.2">
      <c r="B293" s="1"/>
      <c r="G293" s="1"/>
    </row>
    <row r="294" spans="2:7" customFormat="1" x14ac:dyDescent="0.2">
      <c r="B294" s="1"/>
      <c r="G294" s="1"/>
    </row>
    <row r="295" spans="2:7" customFormat="1" x14ac:dyDescent="0.2">
      <c r="B295" s="1"/>
      <c r="G295" s="1"/>
    </row>
    <row r="296" spans="2:7" customFormat="1" x14ac:dyDescent="0.2">
      <c r="B296" s="1"/>
      <c r="G296" s="1"/>
    </row>
    <row r="297" spans="2:7" customFormat="1" x14ac:dyDescent="0.2">
      <c r="B297" s="1"/>
      <c r="G297" s="1"/>
    </row>
    <row r="298" spans="2:7" customFormat="1" x14ac:dyDescent="0.2">
      <c r="B298" s="1"/>
      <c r="G298" s="1"/>
    </row>
    <row r="299" spans="2:7" customFormat="1" x14ac:dyDescent="0.2">
      <c r="B299" s="1"/>
      <c r="G299" s="1"/>
    </row>
    <row r="300" spans="2:7" customFormat="1" x14ac:dyDescent="0.2">
      <c r="B300" s="1"/>
      <c r="G300" s="1"/>
    </row>
    <row r="301" spans="2:7" customFormat="1" x14ac:dyDescent="0.2">
      <c r="B301" s="1"/>
      <c r="G301" s="1"/>
    </row>
    <row r="302" spans="2:7" customFormat="1" x14ac:dyDescent="0.2">
      <c r="B302" s="1"/>
      <c r="G302" s="1"/>
    </row>
    <row r="303" spans="2:7" customFormat="1" x14ac:dyDescent="0.2">
      <c r="B303" s="1"/>
      <c r="G303" s="1"/>
    </row>
    <row r="304" spans="2:7" customFormat="1" x14ac:dyDescent="0.2">
      <c r="B304" s="1"/>
      <c r="G304" s="1"/>
    </row>
    <row r="305" spans="2:7" customFormat="1" x14ac:dyDescent="0.2">
      <c r="B305" s="1"/>
      <c r="G305" s="1"/>
    </row>
    <row r="306" spans="2:7" customFormat="1" x14ac:dyDescent="0.2">
      <c r="B306" s="1"/>
      <c r="G306" s="1"/>
    </row>
    <row r="307" spans="2:7" customFormat="1" x14ac:dyDescent="0.2">
      <c r="B307" s="1"/>
      <c r="G307" s="1"/>
    </row>
    <row r="308" spans="2:7" customFormat="1" x14ac:dyDescent="0.2">
      <c r="B308" s="1"/>
      <c r="G308" s="1"/>
    </row>
    <row r="309" spans="2:7" customFormat="1" x14ac:dyDescent="0.2">
      <c r="B309" s="1"/>
      <c r="G309" s="1"/>
    </row>
    <row r="310" spans="2:7" customFormat="1" x14ac:dyDescent="0.2">
      <c r="B310" s="1"/>
      <c r="G310" s="1"/>
    </row>
    <row r="311" spans="2:7" customFormat="1" x14ac:dyDescent="0.2">
      <c r="B311" s="1"/>
      <c r="G311" s="1"/>
    </row>
    <row r="312" spans="2:7" customFormat="1" x14ac:dyDescent="0.2">
      <c r="B312" s="1"/>
      <c r="G312" s="1"/>
    </row>
    <row r="313" spans="2:7" customFormat="1" x14ac:dyDescent="0.2">
      <c r="B313" s="1"/>
      <c r="G313" s="1"/>
    </row>
    <row r="314" spans="2:7" customFormat="1" x14ac:dyDescent="0.2">
      <c r="B314" s="1"/>
      <c r="G314" s="1"/>
    </row>
    <row r="315" spans="2:7" customFormat="1" x14ac:dyDescent="0.2">
      <c r="B315" s="1"/>
      <c r="G315" s="1"/>
    </row>
    <row r="316" spans="2:7" customFormat="1" x14ac:dyDescent="0.2">
      <c r="B316" s="1"/>
      <c r="G316" s="1"/>
    </row>
    <row r="317" spans="2:7" customFormat="1" x14ac:dyDescent="0.2">
      <c r="B317" s="1"/>
      <c r="G317" s="1"/>
    </row>
    <row r="318" spans="2:7" customFormat="1" x14ac:dyDescent="0.2">
      <c r="B318" s="1"/>
      <c r="G318" s="1"/>
    </row>
    <row r="319" spans="2:7" customFormat="1" x14ac:dyDescent="0.2">
      <c r="B319" s="1"/>
      <c r="G319" s="1"/>
    </row>
    <row r="320" spans="2:7" customFormat="1" x14ac:dyDescent="0.2">
      <c r="B320" s="1"/>
      <c r="G320" s="1"/>
    </row>
    <row r="321" spans="2:7" customFormat="1" x14ac:dyDescent="0.2">
      <c r="B321" s="1"/>
      <c r="G321" s="1"/>
    </row>
    <row r="322" spans="2:7" customFormat="1" x14ac:dyDescent="0.2">
      <c r="B322" s="1"/>
      <c r="G322" s="1"/>
    </row>
    <row r="323" spans="2:7" customFormat="1" x14ac:dyDescent="0.2">
      <c r="B323" s="1"/>
      <c r="G323" s="1"/>
    </row>
    <row r="324" spans="2:7" customFormat="1" x14ac:dyDescent="0.2">
      <c r="B324" s="1"/>
      <c r="G324" s="1"/>
    </row>
    <row r="325" spans="2:7" customFormat="1" x14ac:dyDescent="0.2">
      <c r="B325" s="1"/>
      <c r="G325" s="1"/>
    </row>
    <row r="326" spans="2:7" customFormat="1" x14ac:dyDescent="0.2">
      <c r="B326" s="1"/>
      <c r="G326" s="1"/>
    </row>
    <row r="327" spans="2:7" customFormat="1" x14ac:dyDescent="0.2">
      <c r="B327" s="1"/>
      <c r="G327" s="1"/>
    </row>
    <row r="328" spans="2:7" customFormat="1" x14ac:dyDescent="0.2">
      <c r="B328" s="1"/>
      <c r="G328" s="1"/>
    </row>
    <row r="329" spans="2:7" customFormat="1" x14ac:dyDescent="0.2">
      <c r="B329" s="1"/>
      <c r="G329" s="1"/>
    </row>
    <row r="330" spans="2:7" customFormat="1" x14ac:dyDescent="0.2">
      <c r="B330" s="1"/>
      <c r="G330" s="1"/>
    </row>
    <row r="331" spans="2:7" customFormat="1" x14ac:dyDescent="0.2">
      <c r="B331" s="1"/>
      <c r="G331" s="1"/>
    </row>
    <row r="332" spans="2:7" customFormat="1" x14ac:dyDescent="0.2">
      <c r="B332" s="1"/>
      <c r="G332" s="1"/>
    </row>
    <row r="333" spans="2:7" customFormat="1" x14ac:dyDescent="0.2">
      <c r="B333" s="1"/>
      <c r="G333" s="1"/>
    </row>
    <row r="334" spans="2:7" customFormat="1" x14ac:dyDescent="0.2">
      <c r="B334" s="1"/>
      <c r="G334" s="1"/>
    </row>
    <row r="335" spans="2:7" customFormat="1" x14ac:dyDescent="0.2">
      <c r="B335" s="1"/>
      <c r="G335" s="1"/>
    </row>
    <row r="336" spans="2:7" customFormat="1" x14ac:dyDescent="0.2">
      <c r="B336" s="1"/>
      <c r="G336" s="1"/>
    </row>
    <row r="337" spans="2:7" customFormat="1" x14ac:dyDescent="0.2">
      <c r="B337" s="1"/>
      <c r="G337" s="1"/>
    </row>
    <row r="338" spans="2:7" customFormat="1" x14ac:dyDescent="0.2">
      <c r="B338" s="1"/>
      <c r="G338" s="1"/>
    </row>
    <row r="339" spans="2:7" customFormat="1" x14ac:dyDescent="0.2">
      <c r="B339" s="1"/>
      <c r="G339" s="1"/>
    </row>
    <row r="340" spans="2:7" customFormat="1" x14ac:dyDescent="0.2">
      <c r="B340" s="1"/>
      <c r="G340" s="1"/>
    </row>
    <row r="341" spans="2:7" customFormat="1" x14ac:dyDescent="0.2">
      <c r="B341" s="1"/>
      <c r="G341" s="1"/>
    </row>
    <row r="342" spans="2:7" customFormat="1" x14ac:dyDescent="0.2">
      <c r="B342" s="1"/>
      <c r="G342" s="1"/>
    </row>
    <row r="343" spans="2:7" customFormat="1" x14ac:dyDescent="0.2">
      <c r="B343" s="1"/>
      <c r="G343" s="1"/>
    </row>
    <row r="344" spans="2:7" customFormat="1" x14ac:dyDescent="0.2">
      <c r="B344" s="1"/>
      <c r="G344" s="1"/>
    </row>
    <row r="345" spans="2:7" customFormat="1" x14ac:dyDescent="0.2">
      <c r="B345" s="1"/>
      <c r="G345" s="1"/>
    </row>
    <row r="346" spans="2:7" customFormat="1" x14ac:dyDescent="0.2">
      <c r="B346" s="1"/>
      <c r="G346" s="1"/>
    </row>
    <row r="347" spans="2:7" customFormat="1" x14ac:dyDescent="0.2">
      <c r="B347" s="1"/>
      <c r="G347" s="1"/>
    </row>
    <row r="348" spans="2:7" customFormat="1" x14ac:dyDescent="0.2">
      <c r="B348" s="1"/>
      <c r="G348" s="1"/>
    </row>
    <row r="349" spans="2:7" customFormat="1" x14ac:dyDescent="0.2">
      <c r="B349" s="1"/>
      <c r="G349" s="1"/>
    </row>
    <row r="350" spans="2:7" customFormat="1" x14ac:dyDescent="0.2">
      <c r="B350" s="1"/>
      <c r="G350" s="1"/>
    </row>
  </sheetData>
  <mergeCells count="13">
    <mergeCell ref="A6:H7"/>
    <mergeCell ref="B1:H1"/>
    <mergeCell ref="B2:D2"/>
    <mergeCell ref="E2:F2"/>
    <mergeCell ref="G2:H2"/>
    <mergeCell ref="B3:D3"/>
    <mergeCell ref="E3:F3"/>
    <mergeCell ref="G3:H3"/>
    <mergeCell ref="B4:D4"/>
    <mergeCell ref="E4:F4"/>
    <mergeCell ref="G4:H4"/>
    <mergeCell ref="B5:D5"/>
    <mergeCell ref="G5:H5"/>
  </mergeCells>
  <printOptions horizontalCentered="1"/>
  <pageMargins left="0.39370078740157483" right="0.39370078740157483" top="0.39370078740157483" bottom="0.39370078740157483" header="0.51181102362204722" footer="0.51181102362204722"/>
  <pageSetup paperSize="9" orientation="landscape" horizontalDpi="4294967293" r:id="rId1"/>
  <headerFooter alignWithMargins="0">
    <oddFooter>&amp;C_x000D_&amp;1#&amp;"Calibri"&amp;6&amp;K626469 Public</oddFooter>
  </headerFooter>
  <drawing r:id="rId2"/>
  <legacyDrawing r:id="rId3"/>
  <controls>
    <mc:AlternateContent xmlns:mc="http://schemas.openxmlformats.org/markup-compatibility/2006">
      <mc:Choice Requires="x14">
        <control shapeId="270337" r:id="rId4" name="Mise_en_Pages">
          <controlPr defaultSize="0" print="0" autoLine="0" r:id="rId5">
            <anchor>
              <from>
                <xdr:col>9</xdr:col>
                <xdr:colOff>476250</xdr:colOff>
                <xdr:row>1</xdr:row>
                <xdr:rowOff>19050</xdr:rowOff>
              </from>
              <to>
                <xdr:col>11</xdr:col>
                <xdr:colOff>752475</xdr:colOff>
                <xdr:row>2</xdr:row>
                <xdr:rowOff>190500</xdr:rowOff>
              </to>
            </anchor>
          </controlPr>
        </control>
      </mc:Choice>
      <mc:Fallback>
        <control shapeId="270337" r:id="rId4" name="Mise_en_Pages"/>
      </mc:Fallback>
    </mc:AlternateContent>
    <mc:AlternateContent xmlns:mc="http://schemas.openxmlformats.org/markup-compatibility/2006">
      <mc:Choice Requires="x14">
        <control shapeId="270338" r:id="rId6" name="impression">
          <controlPr defaultSize="0" print="0" autoLine="0" r:id="rId7">
            <anchor>
              <from>
                <xdr:col>9</xdr:col>
                <xdr:colOff>476250</xdr:colOff>
                <xdr:row>3</xdr:row>
                <xdr:rowOff>76200</xdr:rowOff>
              </from>
              <to>
                <xdr:col>11</xdr:col>
                <xdr:colOff>752475</xdr:colOff>
                <xdr:row>5</xdr:row>
                <xdr:rowOff>38100</xdr:rowOff>
              </to>
            </anchor>
          </controlPr>
        </control>
      </mc:Choice>
      <mc:Fallback>
        <control shapeId="270338" r:id="rId6" name="impression"/>
      </mc:Fallback>
    </mc:AlternateContent>
  </controls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E3414-38B0-4EBA-B3D0-A699E544DB4D}">
  <sheetPr codeName="Feuil28">
    <tabColor rgb="FF92D050"/>
  </sheetPr>
  <dimension ref="A1:H350"/>
  <sheetViews>
    <sheetView zoomScale="90" zoomScaleNormal="90" zoomScaleSheetLayoutView="100" workbookViewId="0">
      <selection activeCell="B10" sqref="B10"/>
    </sheetView>
  </sheetViews>
  <sheetFormatPr baseColWidth="10" defaultColWidth="11.42578125" defaultRowHeight="12.75" x14ac:dyDescent="0.2"/>
  <cols>
    <col min="1" max="1" width="12.42578125" style="1" bestFit="1" customWidth="1"/>
    <col min="2" max="2" width="16.42578125" style="1" bestFit="1" customWidth="1"/>
    <col min="3" max="3" width="11.85546875" style="2" bestFit="1" customWidth="1"/>
    <col min="4" max="4" width="9.28515625" style="1" customWidth="1"/>
    <col min="5" max="5" width="26.7109375" style="2" bestFit="1" customWidth="1"/>
    <col min="6" max="6" width="18.85546875" style="1" bestFit="1" customWidth="1"/>
    <col min="7" max="8" width="11.42578125" bestFit="1" customWidth="1"/>
  </cols>
  <sheetData>
    <row r="1" spans="1:8" ht="18.75" customHeight="1" x14ac:dyDescent="0.25">
      <c r="A1" s="78" t="s">
        <v>2</v>
      </c>
      <c r="B1" s="253" t="s">
        <v>94</v>
      </c>
      <c r="C1" s="190"/>
      <c r="D1" s="190"/>
      <c r="E1" s="190"/>
      <c r="F1" s="190"/>
      <c r="G1" s="190"/>
      <c r="H1" s="254"/>
    </row>
    <row r="2" spans="1:8" ht="15.75" customHeight="1" x14ac:dyDescent="0.25">
      <c r="A2" s="76" t="s">
        <v>3</v>
      </c>
      <c r="B2" s="256" t="s">
        <v>98</v>
      </c>
      <c r="C2" s="198"/>
      <c r="D2" s="198"/>
      <c r="E2" s="255" t="s">
        <v>4</v>
      </c>
      <c r="F2" s="255"/>
      <c r="G2" s="194"/>
      <c r="H2" s="227"/>
    </row>
    <row r="3" spans="1:8" ht="15.75" customHeight="1" x14ac:dyDescent="0.25">
      <c r="A3" s="76" t="s">
        <v>0</v>
      </c>
      <c r="B3" s="256"/>
      <c r="C3" s="198"/>
      <c r="D3" s="198"/>
      <c r="E3" s="255" t="s">
        <v>5</v>
      </c>
      <c r="F3" s="255"/>
      <c r="G3" s="197">
        <f>G12</f>
        <v>7.5173611111111108E-2</v>
      </c>
      <c r="H3" s="257"/>
    </row>
    <row r="4" spans="1:8" ht="15.75" customHeight="1" x14ac:dyDescent="0.25">
      <c r="A4" s="76" t="s">
        <v>1</v>
      </c>
      <c r="B4" s="256" t="s">
        <v>22</v>
      </c>
      <c r="C4" s="198"/>
      <c r="D4" s="198"/>
      <c r="E4" s="255" t="s">
        <v>6</v>
      </c>
      <c r="F4" s="255"/>
      <c r="G4" s="199" t="str">
        <f>IF(AND(NOT(G2=""),NOT(G3="")),G2/(HOUR(G3)+(MINUTE(G3)/60)+(SECOND(G3)/3600)),"")</f>
        <v/>
      </c>
      <c r="H4" s="258"/>
    </row>
    <row r="5" spans="1:8" ht="15.75" customHeight="1" x14ac:dyDescent="0.25">
      <c r="A5" s="76" t="s">
        <v>10</v>
      </c>
      <c r="B5" s="259">
        <v>5</v>
      </c>
      <c r="C5" s="194"/>
      <c r="D5" s="194"/>
      <c r="E5" s="54"/>
      <c r="F5" s="91" t="s">
        <v>11</v>
      </c>
      <c r="G5" s="194">
        <f>'Scratch CLM'!B5</f>
        <v>39</v>
      </c>
      <c r="H5" s="227"/>
    </row>
    <row r="6" spans="1:8" ht="12.75" customHeight="1" x14ac:dyDescent="0.2">
      <c r="A6" s="209" t="s">
        <v>122</v>
      </c>
      <c r="B6" s="210"/>
      <c r="C6" s="210"/>
      <c r="D6" s="210"/>
      <c r="E6" s="210"/>
      <c r="F6" s="210"/>
      <c r="G6" s="210"/>
      <c r="H6" s="211"/>
    </row>
    <row r="7" spans="1:8" ht="13.5" customHeight="1" x14ac:dyDescent="0.2">
      <c r="A7" s="209"/>
      <c r="B7" s="210"/>
      <c r="C7" s="210"/>
      <c r="D7" s="210"/>
      <c r="E7" s="210"/>
      <c r="F7" s="210"/>
      <c r="G7" s="210"/>
      <c r="H7" s="211"/>
    </row>
    <row r="8" spans="1:8" ht="15.75" x14ac:dyDescent="0.25">
      <c r="A8" s="14" t="s">
        <v>8</v>
      </c>
      <c r="B8" s="90" t="s">
        <v>83</v>
      </c>
      <c r="C8" s="90" t="s">
        <v>13</v>
      </c>
      <c r="D8" s="90" t="s">
        <v>84</v>
      </c>
      <c r="E8" s="90" t="s">
        <v>104</v>
      </c>
      <c r="F8" s="90" t="s">
        <v>7</v>
      </c>
      <c r="G8" s="90" t="s">
        <v>5</v>
      </c>
      <c r="H8" s="89"/>
    </row>
    <row r="9" spans="1:8" x14ac:dyDescent="0.2">
      <c r="A9" s="176">
        <v>1</v>
      </c>
      <c r="B9" s="150">
        <v>0.12869212962962961</v>
      </c>
      <c r="C9" s="148">
        <v>25</v>
      </c>
      <c r="D9" s="147" t="s">
        <v>66</v>
      </c>
      <c r="E9" s="149" t="s">
        <v>52</v>
      </c>
      <c r="F9" s="147" t="s">
        <v>81</v>
      </c>
      <c r="G9" s="150">
        <v>6.2719907407407405E-2</v>
      </c>
      <c r="H9" s="102"/>
    </row>
    <row r="10" spans="1:8" x14ac:dyDescent="0.2">
      <c r="A10" s="176"/>
      <c r="B10" s="150"/>
      <c r="C10" s="148">
        <v>18</v>
      </c>
      <c r="D10" s="147" t="s">
        <v>66</v>
      </c>
      <c r="E10" s="149" t="s">
        <v>45</v>
      </c>
      <c r="F10" s="147" t="s">
        <v>81</v>
      </c>
      <c r="G10" s="150">
        <v>6.5972222222222224E-2</v>
      </c>
      <c r="H10" s="102"/>
    </row>
    <row r="11" spans="1:8" x14ac:dyDescent="0.2">
      <c r="A11" s="176">
        <v>2</v>
      </c>
      <c r="B11" s="111">
        <v>5.4039351851851852E-2</v>
      </c>
      <c r="C11" s="92">
        <v>26</v>
      </c>
      <c r="D11" s="92" t="s">
        <v>85</v>
      </c>
      <c r="E11" s="94" t="s">
        <v>87</v>
      </c>
      <c r="F11" s="92" t="s">
        <v>81</v>
      </c>
      <c r="G11" s="111">
        <v>5.4039351851851852E-2</v>
      </c>
      <c r="H11" s="102"/>
    </row>
    <row r="12" spans="1:8" ht="12.75" customHeight="1" x14ac:dyDescent="0.2">
      <c r="A12" s="176">
        <v>3</v>
      </c>
      <c r="B12" s="111">
        <v>7.5173611111111108E-2</v>
      </c>
      <c r="C12" s="92">
        <v>6</v>
      </c>
      <c r="D12" s="92" t="s">
        <v>69</v>
      </c>
      <c r="E12" s="94" t="s">
        <v>92</v>
      </c>
      <c r="F12" s="92" t="s">
        <v>81</v>
      </c>
      <c r="G12" s="111">
        <v>7.5173611111111108E-2</v>
      </c>
      <c r="H12" s="102"/>
    </row>
    <row r="13" spans="1:8" ht="12.75" customHeight="1" thickBot="1" x14ac:dyDescent="0.25">
      <c r="A13" s="66"/>
      <c r="B13" s="99"/>
      <c r="C13" s="64"/>
      <c r="D13" s="64"/>
      <c r="E13" s="63"/>
      <c r="F13" s="64"/>
      <c r="G13" s="99"/>
      <c r="H13" s="104"/>
    </row>
    <row r="14" spans="1:8" x14ac:dyDescent="0.2">
      <c r="A14"/>
      <c r="B14"/>
      <c r="C14"/>
      <c r="D14"/>
      <c r="E14"/>
      <c r="F14"/>
    </row>
    <row r="15" spans="1:8" x14ac:dyDescent="0.2">
      <c r="A15"/>
      <c r="B15"/>
      <c r="C15"/>
      <c r="D15"/>
      <c r="E15"/>
      <c r="F15"/>
    </row>
    <row r="16" spans="1:8" x14ac:dyDescent="0.2">
      <c r="A16"/>
      <c r="B16"/>
      <c r="C16"/>
      <c r="D16"/>
      <c r="E16"/>
      <c r="F16"/>
    </row>
    <row r="17" customFormat="1" x14ac:dyDescent="0.2"/>
    <row r="18" customFormat="1" x14ac:dyDescent="0.2"/>
    <row r="19" customFormat="1" x14ac:dyDescent="0.2"/>
    <row r="20" customFormat="1" x14ac:dyDescent="0.2"/>
    <row r="21" customFormat="1" x14ac:dyDescent="0.2"/>
    <row r="22" customFormat="1" x14ac:dyDescent="0.2"/>
    <row r="23" customFormat="1" x14ac:dyDescent="0.2"/>
    <row r="24" customFormat="1" x14ac:dyDescent="0.2"/>
    <row r="25" customFormat="1" x14ac:dyDescent="0.2"/>
    <row r="26" customFormat="1" x14ac:dyDescent="0.2"/>
    <row r="27" customFormat="1" x14ac:dyDescent="0.2"/>
    <row r="28" customFormat="1" x14ac:dyDescent="0.2"/>
    <row r="29" customFormat="1" x14ac:dyDescent="0.2"/>
    <row r="30" customFormat="1" x14ac:dyDescent="0.2"/>
    <row r="31" customFormat="1" x14ac:dyDescent="0.2"/>
    <row r="32" customFormat="1" x14ac:dyDescent="0.2"/>
    <row r="33" customFormat="1" x14ac:dyDescent="0.2"/>
    <row r="34" customFormat="1" x14ac:dyDescent="0.2"/>
    <row r="35" customFormat="1" x14ac:dyDescent="0.2"/>
    <row r="36" customFormat="1" x14ac:dyDescent="0.2"/>
    <row r="37" customFormat="1" x14ac:dyDescent="0.2"/>
    <row r="38" customFormat="1" x14ac:dyDescent="0.2"/>
    <row r="39" customFormat="1" x14ac:dyDescent="0.2"/>
    <row r="40" customFormat="1" x14ac:dyDescent="0.2"/>
    <row r="41" customFormat="1" x14ac:dyDescent="0.2"/>
    <row r="42" customFormat="1" x14ac:dyDescent="0.2"/>
    <row r="43" customFormat="1" x14ac:dyDescent="0.2"/>
    <row r="44" customFormat="1" x14ac:dyDescent="0.2"/>
    <row r="45" customFormat="1" x14ac:dyDescent="0.2"/>
    <row r="46" customFormat="1" x14ac:dyDescent="0.2"/>
    <row r="47" customFormat="1" x14ac:dyDescent="0.2"/>
    <row r="48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</sheetData>
  <mergeCells count="13">
    <mergeCell ref="A6:H7"/>
    <mergeCell ref="B1:H1"/>
    <mergeCell ref="B2:D2"/>
    <mergeCell ref="E2:F2"/>
    <mergeCell ref="G2:H2"/>
    <mergeCell ref="B3:D3"/>
    <mergeCell ref="E3:F3"/>
    <mergeCell ref="G3:H3"/>
    <mergeCell ref="B4:D4"/>
    <mergeCell ref="E4:F4"/>
    <mergeCell ref="G4:H4"/>
    <mergeCell ref="B5:D5"/>
    <mergeCell ref="G5:H5"/>
  </mergeCells>
  <printOptions horizontalCentered="1"/>
  <pageMargins left="0.39370078740157483" right="0.39370078740157483" top="0.39370078740157483" bottom="0.39370078740157483" header="0.51181102362204722" footer="0.51181102362204722"/>
  <pageSetup paperSize="9" orientation="landscape" r:id="rId1"/>
  <headerFooter alignWithMargins="0">
    <oddFooter>&amp;C_x000D_&amp;1#&amp;"Calibri"&amp;6&amp;K626469 Public</oddFooter>
  </headerFooter>
  <drawing r:id="rId2"/>
  <legacyDrawing r:id="rId3"/>
  <controls>
    <mc:AlternateContent xmlns:mc="http://schemas.openxmlformats.org/markup-compatibility/2006">
      <mc:Choice Requires="x14">
        <control shapeId="271361" r:id="rId4" name="Mise_en_Pages">
          <controlPr defaultSize="0" print="0" autoLine="0" r:id="rId5">
            <anchor>
              <from>
                <xdr:col>8</xdr:col>
                <xdr:colOff>733425</xdr:colOff>
                <xdr:row>1</xdr:row>
                <xdr:rowOff>0</xdr:rowOff>
              </from>
              <to>
                <xdr:col>10</xdr:col>
                <xdr:colOff>723900</xdr:colOff>
                <xdr:row>2</xdr:row>
                <xdr:rowOff>161925</xdr:rowOff>
              </to>
            </anchor>
          </controlPr>
        </control>
      </mc:Choice>
      <mc:Fallback>
        <control shapeId="271361" r:id="rId4" name="Mise_en_Pages"/>
      </mc:Fallback>
    </mc:AlternateContent>
    <mc:AlternateContent xmlns:mc="http://schemas.openxmlformats.org/markup-compatibility/2006">
      <mc:Choice Requires="x14">
        <control shapeId="271362" r:id="rId6" name="impression">
          <controlPr defaultSize="0" print="0" autoLine="0" r:id="rId7">
            <anchor>
              <from>
                <xdr:col>8</xdr:col>
                <xdr:colOff>733425</xdr:colOff>
                <xdr:row>3</xdr:row>
                <xdr:rowOff>47625</xdr:rowOff>
              </from>
              <to>
                <xdr:col>10</xdr:col>
                <xdr:colOff>723900</xdr:colOff>
                <xdr:row>5</xdr:row>
                <xdr:rowOff>9525</xdr:rowOff>
              </to>
            </anchor>
          </controlPr>
        </control>
      </mc:Choice>
      <mc:Fallback>
        <control shapeId="271362" r:id="rId6" name="impression"/>
      </mc:Fallback>
    </mc:AlternateContent>
  </controls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39ED5-ACDB-401B-A176-AD213ED849A5}">
  <sheetPr codeName="Feuil29">
    <tabColor rgb="FF92D050"/>
  </sheetPr>
  <dimension ref="A1:H350"/>
  <sheetViews>
    <sheetView zoomScale="90" zoomScaleNormal="90" zoomScaleSheetLayoutView="100" workbookViewId="0">
      <selection activeCell="D39" sqref="D39"/>
    </sheetView>
  </sheetViews>
  <sheetFormatPr baseColWidth="10" defaultColWidth="11.42578125" defaultRowHeight="12.75" x14ac:dyDescent="0.2"/>
  <cols>
    <col min="1" max="1" width="12.42578125" style="1" bestFit="1" customWidth="1"/>
    <col min="2" max="2" width="16.42578125" style="1" bestFit="1" customWidth="1"/>
    <col min="3" max="3" width="11.85546875" style="2" bestFit="1" customWidth="1"/>
    <col min="4" max="4" width="9.28515625" style="1" customWidth="1"/>
    <col min="5" max="5" width="26.7109375" style="2" bestFit="1" customWidth="1"/>
    <col min="6" max="6" width="18.85546875" style="1" bestFit="1" customWidth="1"/>
    <col min="7" max="8" width="11.42578125" bestFit="1" customWidth="1"/>
  </cols>
  <sheetData>
    <row r="1" spans="1:8" ht="18.75" customHeight="1" x14ac:dyDescent="0.25">
      <c r="A1" s="78" t="s">
        <v>2</v>
      </c>
      <c r="B1" s="253" t="s">
        <v>94</v>
      </c>
      <c r="C1" s="190"/>
      <c r="D1" s="190"/>
      <c r="E1" s="190"/>
      <c r="F1" s="190"/>
      <c r="G1" s="190"/>
      <c r="H1" s="254"/>
    </row>
    <row r="2" spans="1:8" ht="15.75" customHeight="1" x14ac:dyDescent="0.25">
      <c r="A2" s="76" t="s">
        <v>3</v>
      </c>
      <c r="B2" s="256" t="s">
        <v>98</v>
      </c>
      <c r="C2" s="198"/>
      <c r="D2" s="198"/>
      <c r="E2" s="255" t="s">
        <v>4</v>
      </c>
      <c r="F2" s="255"/>
      <c r="G2" s="194"/>
      <c r="H2" s="227"/>
    </row>
    <row r="3" spans="1:8" ht="15.75" customHeight="1" x14ac:dyDescent="0.25">
      <c r="A3" s="76" t="s">
        <v>0</v>
      </c>
      <c r="B3" s="256"/>
      <c r="C3" s="198"/>
      <c r="D3" s="198"/>
      <c r="E3" s="255" t="s">
        <v>5</v>
      </c>
      <c r="F3" s="255"/>
      <c r="G3" s="197">
        <f>G12</f>
        <v>5.5995370370370369E-2</v>
      </c>
      <c r="H3" s="257"/>
    </row>
    <row r="4" spans="1:8" ht="15.75" customHeight="1" x14ac:dyDescent="0.25">
      <c r="A4" s="76" t="s">
        <v>1</v>
      </c>
      <c r="B4" s="256" t="s">
        <v>22</v>
      </c>
      <c r="C4" s="198"/>
      <c r="D4" s="198"/>
      <c r="E4" s="255" t="s">
        <v>6</v>
      </c>
      <c r="F4" s="255"/>
      <c r="G4" s="199" t="str">
        <f>IF(AND(NOT(G2=""),NOT(G3="")),G2/(HOUR(G3)+(MINUTE(G3)/60)+(SECOND(G3)/3600)),"")</f>
        <v/>
      </c>
      <c r="H4" s="258"/>
    </row>
    <row r="5" spans="1:8" ht="15.75" customHeight="1" x14ac:dyDescent="0.25">
      <c r="A5" s="76" t="s">
        <v>10</v>
      </c>
      <c r="B5" s="259">
        <v>26</v>
      </c>
      <c r="C5" s="194"/>
      <c r="D5" s="194"/>
      <c r="E5" s="54"/>
      <c r="F5" s="91" t="s">
        <v>11</v>
      </c>
      <c r="G5" s="194">
        <f>'Scratch CLM'!B5</f>
        <v>39</v>
      </c>
      <c r="H5" s="227"/>
    </row>
    <row r="6" spans="1:8" ht="12.75" customHeight="1" x14ac:dyDescent="0.2">
      <c r="A6" s="209" t="s">
        <v>123</v>
      </c>
      <c r="B6" s="210"/>
      <c r="C6" s="210"/>
      <c r="D6" s="210"/>
      <c r="E6" s="210"/>
      <c r="F6" s="210"/>
      <c r="G6" s="210"/>
      <c r="H6" s="211"/>
    </row>
    <row r="7" spans="1:8" ht="13.5" customHeight="1" x14ac:dyDescent="0.2">
      <c r="A7" s="209"/>
      <c r="B7" s="210"/>
      <c r="C7" s="210"/>
      <c r="D7" s="210"/>
      <c r="E7" s="210"/>
      <c r="F7" s="210"/>
      <c r="G7" s="210"/>
      <c r="H7" s="211"/>
    </row>
    <row r="8" spans="1:8" ht="15.75" x14ac:dyDescent="0.25">
      <c r="A8" s="14" t="s">
        <v>8</v>
      </c>
      <c r="B8" s="90" t="s">
        <v>83</v>
      </c>
      <c r="C8" s="90" t="s">
        <v>13</v>
      </c>
      <c r="D8" s="90" t="s">
        <v>84</v>
      </c>
      <c r="E8" s="90" t="s">
        <v>104</v>
      </c>
      <c r="F8" s="90" t="s">
        <v>7</v>
      </c>
      <c r="G8" s="90" t="s">
        <v>5</v>
      </c>
      <c r="H8" s="89"/>
    </row>
    <row r="9" spans="1:8" x14ac:dyDescent="0.2">
      <c r="A9" s="303">
        <v>1</v>
      </c>
      <c r="B9" s="311">
        <v>0.17326388888888888</v>
      </c>
      <c r="C9" s="312">
        <v>20</v>
      </c>
      <c r="D9" s="305" t="s">
        <v>72</v>
      </c>
      <c r="E9" s="294" t="s">
        <v>47</v>
      </c>
      <c r="F9" s="294" t="s">
        <v>79</v>
      </c>
      <c r="G9" s="311">
        <v>5.4560185185185184E-2</v>
      </c>
      <c r="H9" s="102"/>
    </row>
    <row r="10" spans="1:8" x14ac:dyDescent="0.2">
      <c r="A10" s="303"/>
      <c r="B10" s="311"/>
      <c r="C10" s="312">
        <v>32</v>
      </c>
      <c r="D10" s="305" t="s">
        <v>72</v>
      </c>
      <c r="E10" s="294" t="s">
        <v>58</v>
      </c>
      <c r="F10" s="294" t="s">
        <v>80</v>
      </c>
      <c r="G10" s="311">
        <v>5.6689814814814818E-2</v>
      </c>
      <c r="H10" s="102"/>
    </row>
    <row r="11" spans="1:8" x14ac:dyDescent="0.2">
      <c r="A11" s="303"/>
      <c r="B11" s="311"/>
      <c r="C11" s="312">
        <v>43</v>
      </c>
      <c r="D11" s="305" t="s">
        <v>72</v>
      </c>
      <c r="E11" s="294" t="s">
        <v>91</v>
      </c>
      <c r="F11" s="294" t="s">
        <v>79</v>
      </c>
      <c r="G11" s="311">
        <v>6.2013888888888889E-2</v>
      </c>
      <c r="H11" s="102"/>
    </row>
    <row r="12" spans="1:8" ht="12.75" customHeight="1" x14ac:dyDescent="0.2">
      <c r="A12" s="176">
        <v>2</v>
      </c>
      <c r="B12" s="172">
        <v>0.20997685185185183</v>
      </c>
      <c r="C12" s="173">
        <v>21</v>
      </c>
      <c r="D12" s="174" t="s">
        <v>65</v>
      </c>
      <c r="E12" s="175" t="s">
        <v>48</v>
      </c>
      <c r="F12" s="175" t="s">
        <v>80</v>
      </c>
      <c r="G12" s="172">
        <v>5.5995370370370369E-2</v>
      </c>
      <c r="H12" s="102"/>
    </row>
    <row r="13" spans="1:8" ht="12.75" customHeight="1" x14ac:dyDescent="0.2">
      <c r="A13" s="176"/>
      <c r="B13" s="172"/>
      <c r="C13" s="173">
        <v>1</v>
      </c>
      <c r="D13" s="174" t="s">
        <v>65</v>
      </c>
      <c r="E13" s="175" t="s">
        <v>30</v>
      </c>
      <c r="F13" s="175" t="s">
        <v>79</v>
      </c>
      <c r="G13" s="172">
        <v>6.491898148148148E-2</v>
      </c>
      <c r="H13" s="102"/>
    </row>
    <row r="14" spans="1:8" x14ac:dyDescent="0.2">
      <c r="A14" s="176"/>
      <c r="B14" s="172"/>
      <c r="C14" s="173">
        <v>34</v>
      </c>
      <c r="D14" s="174" t="s">
        <v>65</v>
      </c>
      <c r="E14" s="175" t="s">
        <v>60</v>
      </c>
      <c r="F14" s="175" t="s">
        <v>80</v>
      </c>
      <c r="G14" s="172">
        <v>8.9062500000000003E-2</v>
      </c>
      <c r="H14" s="102"/>
    </row>
    <row r="15" spans="1:8" x14ac:dyDescent="0.2">
      <c r="A15" s="176">
        <v>3</v>
      </c>
      <c r="B15" s="172">
        <v>0.21113425925925927</v>
      </c>
      <c r="C15" s="173">
        <v>12</v>
      </c>
      <c r="D15" s="174" t="s">
        <v>66</v>
      </c>
      <c r="E15" s="175" t="s">
        <v>39</v>
      </c>
      <c r="F15" s="175" t="s">
        <v>80</v>
      </c>
      <c r="G15" s="172">
        <v>5.8668981481481482E-2</v>
      </c>
      <c r="H15" s="102"/>
    </row>
    <row r="16" spans="1:8" x14ac:dyDescent="0.2">
      <c r="A16" s="176"/>
      <c r="B16" s="172"/>
      <c r="C16" s="173">
        <v>2</v>
      </c>
      <c r="D16" s="174" t="s">
        <v>66</v>
      </c>
      <c r="E16" s="175" t="s">
        <v>31</v>
      </c>
      <c r="F16" s="175" t="s">
        <v>80</v>
      </c>
      <c r="G16" s="172">
        <v>6.1307870370370374E-2</v>
      </c>
      <c r="H16" s="102"/>
    </row>
    <row r="17" spans="1:8" x14ac:dyDescent="0.2">
      <c r="A17" s="176"/>
      <c r="B17" s="172"/>
      <c r="C17" s="173">
        <v>5</v>
      </c>
      <c r="D17" s="174" t="s">
        <v>66</v>
      </c>
      <c r="E17" s="175" t="s">
        <v>34</v>
      </c>
      <c r="F17" s="175" t="s">
        <v>80</v>
      </c>
      <c r="G17" s="172">
        <v>9.1157407407407409E-2</v>
      </c>
      <c r="H17" s="102"/>
    </row>
    <row r="18" spans="1:8" x14ac:dyDescent="0.2">
      <c r="A18" s="176" t="s">
        <v>124</v>
      </c>
      <c r="B18" s="153">
        <v>0.11824074074074073</v>
      </c>
      <c r="C18" s="154">
        <v>3</v>
      </c>
      <c r="D18" s="155" t="s">
        <v>67</v>
      </c>
      <c r="E18" s="156" t="s">
        <v>32</v>
      </c>
      <c r="F18" s="156" t="s">
        <v>79</v>
      </c>
      <c r="G18" s="153">
        <v>4.9282407407407407E-2</v>
      </c>
      <c r="H18" s="102"/>
    </row>
    <row r="19" spans="1:8" x14ac:dyDescent="0.2">
      <c r="A19" s="176"/>
      <c r="B19" s="153">
        <v>0.11824074074074073</v>
      </c>
      <c r="C19" s="154">
        <v>23</v>
      </c>
      <c r="D19" s="155" t="s">
        <v>67</v>
      </c>
      <c r="E19" s="156" t="s">
        <v>50</v>
      </c>
      <c r="F19" s="156" t="s">
        <v>80</v>
      </c>
      <c r="G19" s="153">
        <v>6.895833333333333E-2</v>
      </c>
      <c r="H19" s="102"/>
    </row>
    <row r="20" spans="1:8" x14ac:dyDescent="0.2">
      <c r="A20" s="176" t="s">
        <v>124</v>
      </c>
      <c r="B20" s="111">
        <v>5.1145833333333335E-2</v>
      </c>
      <c r="C20" s="93">
        <v>9</v>
      </c>
      <c r="D20" s="94" t="s">
        <v>70</v>
      </c>
      <c r="E20" s="92" t="s">
        <v>37</v>
      </c>
      <c r="F20" s="92" t="s">
        <v>79</v>
      </c>
      <c r="G20" s="111">
        <v>5.1145833333333335E-2</v>
      </c>
      <c r="H20" s="102"/>
    </row>
    <row r="21" spans="1:8" x14ac:dyDescent="0.2">
      <c r="A21" s="176" t="s">
        <v>124</v>
      </c>
      <c r="B21" s="111">
        <v>5.486111111111111E-2</v>
      </c>
      <c r="C21" s="93">
        <v>15</v>
      </c>
      <c r="D21" s="94" t="s">
        <v>73</v>
      </c>
      <c r="E21" s="92" t="s">
        <v>42</v>
      </c>
      <c r="F21" s="92" t="s">
        <v>79</v>
      </c>
      <c r="G21" s="111">
        <v>5.486111111111111E-2</v>
      </c>
      <c r="H21" s="102"/>
    </row>
    <row r="22" spans="1:8" x14ac:dyDescent="0.2">
      <c r="A22" s="176" t="s">
        <v>124</v>
      </c>
      <c r="B22" s="111">
        <v>5.7824074074074076E-2</v>
      </c>
      <c r="C22" s="93">
        <v>11</v>
      </c>
      <c r="D22" s="94" t="s">
        <v>69</v>
      </c>
      <c r="E22" s="92" t="s">
        <v>93</v>
      </c>
      <c r="F22" s="92" t="s">
        <v>80</v>
      </c>
      <c r="G22" s="111">
        <v>5.7824074074074076E-2</v>
      </c>
      <c r="H22" s="102"/>
    </row>
    <row r="23" spans="1:8" x14ac:dyDescent="0.2">
      <c r="A23" s="176" t="s">
        <v>124</v>
      </c>
      <c r="B23" s="111">
        <v>6.5891203703703702E-2</v>
      </c>
      <c r="C23" s="93">
        <v>41</v>
      </c>
      <c r="D23" s="94" t="s">
        <v>86</v>
      </c>
      <c r="E23" s="92" t="s">
        <v>89</v>
      </c>
      <c r="F23" s="92" t="s">
        <v>80</v>
      </c>
      <c r="G23" s="111">
        <v>6.5891203703703702E-2</v>
      </c>
      <c r="H23" s="102"/>
    </row>
    <row r="24" spans="1:8" x14ac:dyDescent="0.2">
      <c r="A24" s="176" t="s">
        <v>124</v>
      </c>
      <c r="B24" s="111">
        <v>6.7407407407407402E-2</v>
      </c>
      <c r="C24" s="93">
        <v>42</v>
      </c>
      <c r="D24" s="94" t="s">
        <v>77</v>
      </c>
      <c r="E24" s="92" t="s">
        <v>90</v>
      </c>
      <c r="F24" s="92" t="s">
        <v>80</v>
      </c>
      <c r="G24" s="111">
        <v>6.7407407407407402E-2</v>
      </c>
      <c r="H24" s="102"/>
    </row>
    <row r="25" spans="1:8" x14ac:dyDescent="0.2">
      <c r="A25" s="60"/>
      <c r="B25" s="98"/>
      <c r="C25" s="119"/>
      <c r="D25" s="54"/>
      <c r="E25" s="39"/>
      <c r="F25" s="39"/>
      <c r="G25" s="98"/>
      <c r="H25" s="102"/>
    </row>
    <row r="26" spans="1:8" x14ac:dyDescent="0.2">
      <c r="A26" s="60"/>
      <c r="B26" s="98"/>
      <c r="C26" s="119"/>
      <c r="D26" s="54"/>
      <c r="E26" s="39"/>
      <c r="F26" s="39"/>
      <c r="G26" s="98"/>
      <c r="H26" s="102"/>
    </row>
    <row r="27" spans="1:8" x14ac:dyDescent="0.2">
      <c r="A27" s="60"/>
      <c r="B27" s="98"/>
      <c r="C27" s="119"/>
      <c r="D27" s="54"/>
      <c r="E27" s="39"/>
      <c r="F27" s="39"/>
      <c r="G27" s="98"/>
      <c r="H27" s="102"/>
    </row>
    <row r="28" spans="1:8" x14ac:dyDescent="0.2">
      <c r="A28" s="60"/>
      <c r="B28" s="98"/>
      <c r="C28" s="119"/>
      <c r="D28" s="54"/>
      <c r="E28" s="39"/>
      <c r="F28" s="39"/>
      <c r="G28" s="98"/>
      <c r="H28" s="102"/>
    </row>
    <row r="29" spans="1:8" x14ac:dyDescent="0.2">
      <c r="A29" s="60"/>
      <c r="B29" s="98"/>
      <c r="C29" s="119"/>
      <c r="D29" s="54"/>
      <c r="E29" s="39"/>
      <c r="F29" s="39"/>
      <c r="G29" s="98"/>
      <c r="H29" s="102"/>
    </row>
    <row r="30" spans="1:8" x14ac:dyDescent="0.2">
      <c r="A30" s="60"/>
      <c r="B30" s="98"/>
      <c r="C30" s="119"/>
      <c r="D30" s="54"/>
      <c r="E30" s="39"/>
      <c r="F30" s="39"/>
      <c r="G30" s="98"/>
      <c r="H30" s="102"/>
    </row>
    <row r="31" spans="1:8" x14ac:dyDescent="0.2">
      <c r="A31" s="60"/>
      <c r="B31" s="98"/>
      <c r="C31" s="119"/>
      <c r="D31" s="54"/>
      <c r="E31" s="39"/>
      <c r="F31" s="39"/>
      <c r="G31" s="98"/>
      <c r="H31" s="102"/>
    </row>
    <row r="32" spans="1:8" x14ac:dyDescent="0.2">
      <c r="A32" s="60"/>
      <c r="B32" s="98"/>
      <c r="C32" s="119"/>
      <c r="D32" s="54"/>
      <c r="E32" s="39"/>
      <c r="F32" s="39"/>
      <c r="G32" s="98"/>
      <c r="H32" s="102"/>
    </row>
    <row r="33" spans="1:8" x14ac:dyDescent="0.2">
      <c r="A33" s="60"/>
      <c r="B33" s="98"/>
      <c r="C33" s="119"/>
      <c r="D33" s="54"/>
      <c r="E33" s="39"/>
      <c r="F33" s="39"/>
      <c r="G33" s="98"/>
      <c r="H33" s="102"/>
    </row>
    <row r="34" spans="1:8" ht="13.5" thickBot="1" x14ac:dyDescent="0.25">
      <c r="A34" s="66"/>
      <c r="B34" s="99"/>
      <c r="C34" s="120"/>
      <c r="D34" s="63"/>
      <c r="E34" s="64"/>
      <c r="F34" s="64"/>
      <c r="G34" s="99"/>
      <c r="H34" s="104"/>
    </row>
    <row r="35" spans="1:8" x14ac:dyDescent="0.2">
      <c r="A35"/>
      <c r="B35"/>
      <c r="C35"/>
      <c r="D35"/>
      <c r="E35"/>
      <c r="F35"/>
    </row>
    <row r="36" spans="1:8" x14ac:dyDescent="0.2">
      <c r="A36"/>
      <c r="B36"/>
      <c r="C36"/>
      <c r="D36"/>
      <c r="E36"/>
      <c r="F36"/>
    </row>
    <row r="37" spans="1:8" x14ac:dyDescent="0.2">
      <c r="A37"/>
      <c r="B37"/>
      <c r="C37"/>
      <c r="D37"/>
      <c r="E37"/>
      <c r="F37"/>
    </row>
    <row r="38" spans="1:8" x14ac:dyDescent="0.2">
      <c r="A38"/>
      <c r="B38"/>
      <c r="C38"/>
      <c r="D38"/>
      <c r="E38"/>
      <c r="F38"/>
    </row>
    <row r="39" spans="1:8" x14ac:dyDescent="0.2">
      <c r="A39"/>
      <c r="B39"/>
      <c r="C39"/>
      <c r="D39"/>
      <c r="E39"/>
      <c r="F39"/>
    </row>
    <row r="40" spans="1:8" x14ac:dyDescent="0.2">
      <c r="A40"/>
      <c r="B40"/>
      <c r="C40"/>
      <c r="D40"/>
      <c r="E40"/>
      <c r="F40"/>
    </row>
    <row r="41" spans="1:8" x14ac:dyDescent="0.2">
      <c r="A41"/>
      <c r="B41"/>
      <c r="C41"/>
      <c r="D41"/>
      <c r="E41"/>
      <c r="F41"/>
    </row>
    <row r="42" spans="1:8" x14ac:dyDescent="0.2">
      <c r="A42"/>
      <c r="B42"/>
      <c r="C42"/>
      <c r="D42"/>
      <c r="E42"/>
      <c r="F42"/>
    </row>
    <row r="43" spans="1:8" x14ac:dyDescent="0.2">
      <c r="A43"/>
      <c r="B43"/>
      <c r="C43"/>
      <c r="D43"/>
      <c r="E43"/>
      <c r="F43"/>
    </row>
    <row r="44" spans="1:8" x14ac:dyDescent="0.2">
      <c r="A44"/>
      <c r="B44"/>
      <c r="C44"/>
      <c r="D44"/>
      <c r="E44"/>
      <c r="F44"/>
    </row>
    <row r="45" spans="1:8" x14ac:dyDescent="0.2">
      <c r="A45"/>
      <c r="B45"/>
      <c r="C45"/>
      <c r="D45"/>
      <c r="E45"/>
      <c r="F45"/>
    </row>
    <row r="46" spans="1:8" x14ac:dyDescent="0.2">
      <c r="A46"/>
      <c r="B46"/>
      <c r="C46"/>
      <c r="D46"/>
      <c r="E46"/>
      <c r="F46"/>
    </row>
    <row r="47" spans="1:8" x14ac:dyDescent="0.2">
      <c r="A47"/>
      <c r="B47"/>
      <c r="C47"/>
      <c r="D47"/>
      <c r="E47"/>
      <c r="F47"/>
    </row>
    <row r="48" spans="1:8" x14ac:dyDescent="0.2">
      <c r="A48"/>
      <c r="B48"/>
      <c r="C48"/>
      <c r="D48"/>
      <c r="E48"/>
      <c r="F48"/>
    </row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</sheetData>
  <sortState xmlns:xlrd2="http://schemas.microsoft.com/office/spreadsheetml/2017/richdata2" ref="A9:G17">
    <sortCondition ref="B9:B17"/>
    <sortCondition ref="G9:G17"/>
  </sortState>
  <mergeCells count="13">
    <mergeCell ref="A6:H7"/>
    <mergeCell ref="B1:H1"/>
    <mergeCell ref="B2:D2"/>
    <mergeCell ref="E2:F2"/>
    <mergeCell ref="G2:H2"/>
    <mergeCell ref="B3:D3"/>
    <mergeCell ref="E3:F3"/>
    <mergeCell ref="G3:H3"/>
    <mergeCell ref="B4:D4"/>
    <mergeCell ref="E4:F4"/>
    <mergeCell ref="G4:H4"/>
    <mergeCell ref="B5:D5"/>
    <mergeCell ref="G5:H5"/>
  </mergeCells>
  <printOptions horizontalCentered="1"/>
  <pageMargins left="0.39370078740157483" right="0.39370078740157483" top="0.39370078740157483" bottom="0.39370078740157483" header="0.51181102362204722" footer="0.51181102362204722"/>
  <pageSetup paperSize="9" orientation="landscape" r:id="rId1"/>
  <headerFooter alignWithMargins="0">
    <oddFooter>&amp;C_x000D_&amp;1#&amp;"Calibri"&amp;6&amp;K626469 Public</oddFooter>
  </headerFooter>
  <drawing r:id="rId2"/>
  <legacyDrawing r:id="rId3"/>
  <controls>
    <mc:AlternateContent xmlns:mc="http://schemas.openxmlformats.org/markup-compatibility/2006">
      <mc:Choice Requires="x14">
        <control shapeId="272385" r:id="rId4" name="Mise_en_Pages">
          <controlPr defaultSize="0" print="0" autoLine="0" r:id="rId5">
            <anchor>
              <from>
                <xdr:col>9</xdr:col>
                <xdr:colOff>476250</xdr:colOff>
                <xdr:row>1</xdr:row>
                <xdr:rowOff>19050</xdr:rowOff>
              </from>
              <to>
                <xdr:col>11</xdr:col>
                <xdr:colOff>752475</xdr:colOff>
                <xdr:row>2</xdr:row>
                <xdr:rowOff>190500</xdr:rowOff>
              </to>
            </anchor>
          </controlPr>
        </control>
      </mc:Choice>
      <mc:Fallback>
        <control shapeId="272385" r:id="rId4" name="Mise_en_Pages"/>
      </mc:Fallback>
    </mc:AlternateContent>
    <mc:AlternateContent xmlns:mc="http://schemas.openxmlformats.org/markup-compatibility/2006">
      <mc:Choice Requires="x14">
        <control shapeId="272386" r:id="rId6" name="impression">
          <controlPr defaultSize="0" print="0" autoLine="0" r:id="rId7">
            <anchor>
              <from>
                <xdr:col>9</xdr:col>
                <xdr:colOff>476250</xdr:colOff>
                <xdr:row>3</xdr:row>
                <xdr:rowOff>76200</xdr:rowOff>
              </from>
              <to>
                <xdr:col>11</xdr:col>
                <xdr:colOff>752475</xdr:colOff>
                <xdr:row>5</xdr:row>
                <xdr:rowOff>38100</xdr:rowOff>
              </to>
            </anchor>
          </controlPr>
        </control>
      </mc:Choice>
      <mc:Fallback>
        <control shapeId="272386" r:id="rId6" name="impression"/>
      </mc:Fallback>
    </mc:AlternateContent>
  </control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66AB6-99E1-463F-B829-668BB26D7863}">
  <dimension ref="A1:I22"/>
  <sheetViews>
    <sheetView tabSelected="1" workbookViewId="0">
      <selection activeCell="J35" sqref="J35"/>
    </sheetView>
  </sheetViews>
  <sheetFormatPr baseColWidth="10" defaultRowHeight="12.75" x14ac:dyDescent="0.2"/>
  <sheetData>
    <row r="1" spans="1:9" ht="18.75" x14ac:dyDescent="0.3">
      <c r="A1" s="278" t="s">
        <v>140</v>
      </c>
      <c r="B1" s="278"/>
      <c r="C1" s="278"/>
      <c r="D1" s="278"/>
      <c r="E1" s="278"/>
      <c r="F1" s="278"/>
      <c r="G1" s="278"/>
      <c r="H1" s="278"/>
      <c r="I1" s="278"/>
    </row>
    <row r="2" spans="1:9" ht="18.75" x14ac:dyDescent="0.3">
      <c r="A2" s="279" t="s">
        <v>141</v>
      </c>
      <c r="B2" s="280"/>
      <c r="C2" s="280"/>
      <c r="D2" s="280"/>
      <c r="E2" s="280"/>
      <c r="F2" s="280"/>
      <c r="G2" s="280"/>
      <c r="H2" s="280"/>
      <c r="I2" s="281"/>
    </row>
    <row r="3" spans="1:9" ht="18.75" x14ac:dyDescent="0.3">
      <c r="A3" s="282"/>
      <c r="B3" s="282"/>
      <c r="C3" s="282"/>
      <c r="D3" s="282"/>
      <c r="E3" s="282"/>
      <c r="F3" s="282"/>
      <c r="G3" s="282"/>
      <c r="H3" s="282"/>
      <c r="I3" s="282"/>
    </row>
    <row r="4" spans="1:9" ht="15" x14ac:dyDescent="0.25">
      <c r="A4" s="283" t="s">
        <v>142</v>
      </c>
      <c r="B4" s="284"/>
      <c r="C4" s="285" t="s">
        <v>143</v>
      </c>
      <c r="D4" s="285"/>
      <c r="E4" s="285"/>
      <c r="F4" s="285"/>
      <c r="G4" s="286"/>
      <c r="H4" s="287" t="s">
        <v>144</v>
      </c>
      <c r="I4" s="287" t="s">
        <v>145</v>
      </c>
    </row>
    <row r="5" spans="1:9" ht="15" x14ac:dyDescent="0.25">
      <c r="A5" s="286"/>
      <c r="B5" s="287" t="s">
        <v>146</v>
      </c>
      <c r="C5" s="287" t="s">
        <v>82</v>
      </c>
      <c r="D5" s="287" t="s">
        <v>81</v>
      </c>
      <c r="E5" s="287" t="s">
        <v>79</v>
      </c>
      <c r="F5" s="287" t="s">
        <v>80</v>
      </c>
      <c r="G5" s="286"/>
      <c r="H5" s="288"/>
      <c r="I5" s="288"/>
    </row>
    <row r="6" spans="1:9" ht="15" x14ac:dyDescent="0.25">
      <c r="A6" s="286"/>
      <c r="B6" s="286"/>
      <c r="C6" s="286"/>
      <c r="D6" s="286"/>
      <c r="E6" s="286"/>
      <c r="F6" s="286"/>
      <c r="G6" s="286"/>
      <c r="H6" s="288" t="s">
        <v>147</v>
      </c>
      <c r="I6" s="288" t="s">
        <v>148</v>
      </c>
    </row>
    <row r="7" spans="1:9" ht="15" x14ac:dyDescent="0.25">
      <c r="A7" s="289">
        <v>1</v>
      </c>
      <c r="B7" s="287" t="s">
        <v>149</v>
      </c>
      <c r="C7" s="175"/>
      <c r="D7" s="290">
        <v>1</v>
      </c>
      <c r="E7" s="175"/>
      <c r="F7" s="290">
        <v>4</v>
      </c>
      <c r="G7" s="291"/>
      <c r="H7" s="287">
        <v>2</v>
      </c>
      <c r="I7" s="292">
        <f t="shared" ref="I7:I22" si="0">SUM(C7:F7)</f>
        <v>5</v>
      </c>
    </row>
    <row r="8" spans="1:9" ht="15" x14ac:dyDescent="0.25">
      <c r="A8" s="293">
        <v>2</v>
      </c>
      <c r="B8" s="283" t="s">
        <v>150</v>
      </c>
      <c r="C8" s="175"/>
      <c r="D8" s="175"/>
      <c r="E8" s="39">
        <v>3</v>
      </c>
      <c r="F8" s="39">
        <v>2</v>
      </c>
      <c r="G8" s="291"/>
      <c r="H8" s="294">
        <v>2</v>
      </c>
      <c r="I8" s="295">
        <f t="shared" si="0"/>
        <v>5</v>
      </c>
    </row>
    <row r="9" spans="1:9" ht="15" x14ac:dyDescent="0.25">
      <c r="A9" s="293">
        <v>3</v>
      </c>
      <c r="B9" s="283" t="s">
        <v>151</v>
      </c>
      <c r="C9" s="175"/>
      <c r="D9" s="39">
        <v>3</v>
      </c>
      <c r="E9" s="175"/>
      <c r="F9" s="39">
        <v>3</v>
      </c>
      <c r="G9" s="291"/>
      <c r="H9" s="294">
        <v>2</v>
      </c>
      <c r="I9" s="295">
        <f t="shared" si="0"/>
        <v>6</v>
      </c>
    </row>
    <row r="10" spans="1:9" ht="15" x14ac:dyDescent="0.25">
      <c r="A10" s="293">
        <v>4</v>
      </c>
      <c r="B10" s="283" t="s">
        <v>77</v>
      </c>
      <c r="C10" s="39">
        <v>1</v>
      </c>
      <c r="D10" s="175"/>
      <c r="E10" s="175"/>
      <c r="F10" s="39">
        <v>7</v>
      </c>
      <c r="G10" s="291"/>
      <c r="H10" s="294">
        <v>2</v>
      </c>
      <c r="I10" s="295">
        <f t="shared" si="0"/>
        <v>8</v>
      </c>
    </row>
    <row r="11" spans="1:9" ht="15" x14ac:dyDescent="0.25">
      <c r="A11" s="293">
        <v>5</v>
      </c>
      <c r="B11" s="283" t="s">
        <v>65</v>
      </c>
      <c r="C11" s="175"/>
      <c r="D11" s="175"/>
      <c r="E11" s="296">
        <v>7</v>
      </c>
      <c r="F11" s="39">
        <v>1</v>
      </c>
      <c r="G11" s="291"/>
      <c r="H11" s="294">
        <v>2</v>
      </c>
      <c r="I11" s="295">
        <f t="shared" si="0"/>
        <v>8</v>
      </c>
    </row>
    <row r="12" spans="1:9" ht="15.75" thickBot="1" x14ac:dyDescent="0.3">
      <c r="A12" s="293">
        <v>6</v>
      </c>
      <c r="B12" s="283" t="s">
        <v>152</v>
      </c>
      <c r="C12" s="175"/>
      <c r="D12" s="175"/>
      <c r="E12" s="39">
        <v>1</v>
      </c>
      <c r="F12" s="39">
        <v>8</v>
      </c>
      <c r="G12" s="291"/>
      <c r="H12" s="297">
        <v>2</v>
      </c>
      <c r="I12" s="298">
        <f t="shared" si="0"/>
        <v>9</v>
      </c>
    </row>
    <row r="13" spans="1:9" ht="15" x14ac:dyDescent="0.25">
      <c r="A13" s="293">
        <v>7</v>
      </c>
      <c r="B13" s="283" t="s">
        <v>153</v>
      </c>
      <c r="C13" s="175"/>
      <c r="D13" s="175"/>
      <c r="E13" s="39">
        <v>2</v>
      </c>
      <c r="F13" s="175"/>
      <c r="G13" s="291"/>
      <c r="H13" s="299">
        <v>1</v>
      </c>
      <c r="I13" s="300">
        <f t="shared" si="0"/>
        <v>2</v>
      </c>
    </row>
    <row r="14" spans="1:9" ht="15" x14ac:dyDescent="0.25">
      <c r="A14" s="293">
        <v>8</v>
      </c>
      <c r="B14" s="283" t="s">
        <v>78</v>
      </c>
      <c r="C14" s="39">
        <v>2</v>
      </c>
      <c r="D14" s="175"/>
      <c r="E14" s="175"/>
      <c r="F14" s="175"/>
      <c r="G14" s="291"/>
      <c r="H14" s="39">
        <v>1</v>
      </c>
      <c r="I14" s="295">
        <f t="shared" si="0"/>
        <v>2</v>
      </c>
    </row>
    <row r="15" spans="1:9" ht="15" x14ac:dyDescent="0.25">
      <c r="A15" s="293">
        <v>9</v>
      </c>
      <c r="B15" s="283" t="s">
        <v>154</v>
      </c>
      <c r="C15" s="175"/>
      <c r="D15" s="39">
        <v>2</v>
      </c>
      <c r="E15" s="175"/>
      <c r="F15" s="175"/>
      <c r="G15" s="291"/>
      <c r="H15" s="39">
        <v>1</v>
      </c>
      <c r="I15" s="295">
        <f t="shared" si="0"/>
        <v>2</v>
      </c>
    </row>
    <row r="16" spans="1:9" ht="15" x14ac:dyDescent="0.25">
      <c r="A16" s="293">
        <v>10</v>
      </c>
      <c r="B16" s="283" t="s">
        <v>73</v>
      </c>
      <c r="C16" s="175"/>
      <c r="D16" s="175"/>
      <c r="E16" s="39">
        <v>4</v>
      </c>
      <c r="F16" s="175"/>
      <c r="G16" s="291"/>
      <c r="H16" s="39">
        <v>1</v>
      </c>
      <c r="I16" s="295">
        <f t="shared" si="0"/>
        <v>4</v>
      </c>
    </row>
    <row r="17" spans="1:9" ht="15.75" thickBot="1" x14ac:dyDescent="0.3">
      <c r="A17" s="293">
        <v>11</v>
      </c>
      <c r="B17" s="283" t="s">
        <v>155</v>
      </c>
      <c r="C17" s="175"/>
      <c r="D17" s="175"/>
      <c r="E17" s="175"/>
      <c r="F17" s="39">
        <v>6</v>
      </c>
      <c r="G17" s="291"/>
      <c r="H17" s="64">
        <v>1</v>
      </c>
      <c r="I17" s="298">
        <f t="shared" si="0"/>
        <v>6</v>
      </c>
    </row>
    <row r="18" spans="1:9" ht="15" x14ac:dyDescent="0.25">
      <c r="A18" s="293" t="s">
        <v>124</v>
      </c>
      <c r="B18" s="283" t="s">
        <v>75</v>
      </c>
      <c r="C18" s="175"/>
      <c r="D18" s="175"/>
      <c r="E18" s="175"/>
      <c r="F18" s="175"/>
      <c r="G18" s="291"/>
      <c r="H18" s="299">
        <v>0</v>
      </c>
      <c r="I18" s="300">
        <f t="shared" si="0"/>
        <v>0</v>
      </c>
    </row>
    <row r="19" spans="1:9" ht="15" x14ac:dyDescent="0.25">
      <c r="A19" s="293" t="s">
        <v>124</v>
      </c>
      <c r="B19" s="301" t="s">
        <v>156</v>
      </c>
      <c r="C19" s="175"/>
      <c r="D19" s="175"/>
      <c r="E19" s="175"/>
      <c r="F19" s="175"/>
      <c r="G19" s="291"/>
      <c r="H19" s="39">
        <v>0</v>
      </c>
      <c r="I19" s="295">
        <f t="shared" si="0"/>
        <v>0</v>
      </c>
    </row>
    <row r="20" spans="1:9" ht="15" x14ac:dyDescent="0.25">
      <c r="A20" s="293" t="s">
        <v>124</v>
      </c>
      <c r="B20" s="283" t="s">
        <v>74</v>
      </c>
      <c r="C20" s="175"/>
      <c r="D20" s="175"/>
      <c r="E20" s="175"/>
      <c r="F20" s="175"/>
      <c r="G20" s="291"/>
      <c r="H20" s="39">
        <v>0</v>
      </c>
      <c r="I20" s="295">
        <f t="shared" si="0"/>
        <v>0</v>
      </c>
    </row>
    <row r="21" spans="1:9" ht="15" x14ac:dyDescent="0.25">
      <c r="A21" s="293" t="s">
        <v>124</v>
      </c>
      <c r="B21" s="283" t="s">
        <v>71</v>
      </c>
      <c r="C21" s="175"/>
      <c r="D21" s="175"/>
      <c r="E21" s="175"/>
      <c r="F21" s="175"/>
      <c r="G21" s="291"/>
      <c r="H21" s="39">
        <v>0</v>
      </c>
      <c r="I21" s="295">
        <f t="shared" si="0"/>
        <v>0</v>
      </c>
    </row>
    <row r="22" spans="1:9" ht="15" x14ac:dyDescent="0.25">
      <c r="A22" s="293" t="s">
        <v>124</v>
      </c>
      <c r="B22" s="283" t="s">
        <v>157</v>
      </c>
      <c r="C22" s="175"/>
      <c r="D22" s="175"/>
      <c r="E22" s="175"/>
      <c r="F22" s="175"/>
      <c r="G22" s="291"/>
      <c r="H22" s="39">
        <v>0</v>
      </c>
      <c r="I22" s="295">
        <f t="shared" si="0"/>
        <v>0</v>
      </c>
    </row>
  </sheetData>
  <mergeCells count="3">
    <mergeCell ref="A1:I1"/>
    <mergeCell ref="A2:I2"/>
    <mergeCell ref="C4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29</vt:i4>
      </vt:variant>
      <vt:variant>
        <vt:lpstr>Plages nommées</vt:lpstr>
      </vt:variant>
      <vt:variant>
        <vt:i4>26</vt:i4>
      </vt:variant>
    </vt:vector>
  </HeadingPairs>
  <TitlesOfParts>
    <vt:vector size="55" baseType="lpstr">
      <vt:lpstr>Liste_engagés</vt:lpstr>
      <vt:lpstr>Scratch route</vt:lpstr>
      <vt:lpstr>Indiv Route Dames</vt:lpstr>
      <vt:lpstr>Indiv Route Senior</vt:lpstr>
      <vt:lpstr>Indiv Route Vétéran</vt:lpstr>
      <vt:lpstr>Indiv Route Sup Vétérans H</vt:lpstr>
      <vt:lpstr>Scratch CLM</vt:lpstr>
      <vt:lpstr>Indiv CLM Dames</vt:lpstr>
      <vt:lpstr>Indiv CLM Seniors H</vt:lpstr>
      <vt:lpstr>Indiv CLM Vét H</vt:lpstr>
      <vt:lpstr>Indiv CLM Sup Vét H</vt:lpstr>
      <vt:lpstr>Scratch Combiné Indiv Route</vt:lpstr>
      <vt:lpstr>Combiné Route Indiv Dames</vt:lpstr>
      <vt:lpstr>Combiné Route Indiv Seniors</vt:lpstr>
      <vt:lpstr>Combiné Route Indiv Vétéran</vt:lpstr>
      <vt:lpstr>Combiné Indiv Rte Super Vétéran</vt:lpstr>
      <vt:lpstr>Classt Route Equipes Dames</vt:lpstr>
      <vt:lpstr>Classt Route Equipes Seniors</vt:lpstr>
      <vt:lpstr>Classt Route Equipes V1 V2</vt:lpstr>
      <vt:lpstr>TROPHEE ENTREPRISE ROUTE</vt:lpstr>
      <vt:lpstr>VTT</vt:lpstr>
      <vt:lpstr>VTT INDIV DAMES</vt:lpstr>
      <vt:lpstr>VTT INDIV SENIORS H</vt:lpstr>
      <vt:lpstr>VTT INDIV VETERANS H</vt:lpstr>
      <vt:lpstr>VTT INDIV SUP VETERANS HOMMES</vt:lpstr>
      <vt:lpstr>VTT EQUIPES DAMES</vt:lpstr>
      <vt:lpstr>VTT EQUIPES SENIOR HOMMES</vt:lpstr>
      <vt:lpstr>VTT EQUIPES VH SVH</vt:lpstr>
      <vt:lpstr>TROPHEE ENTREPRISE VTT</vt:lpstr>
      <vt:lpstr>'Classt Route Equipes Dames'!Zone_d_impression</vt:lpstr>
      <vt:lpstr>'Classt Route Equipes Seniors'!Zone_d_impression</vt:lpstr>
      <vt:lpstr>'Classt Route Equipes V1 V2'!Zone_d_impression</vt:lpstr>
      <vt:lpstr>'Combiné Indiv Rte Super Vétéran'!Zone_d_impression</vt:lpstr>
      <vt:lpstr>'Combiné Route Indiv Dames'!Zone_d_impression</vt:lpstr>
      <vt:lpstr>'Combiné Route Indiv Seniors'!Zone_d_impression</vt:lpstr>
      <vt:lpstr>'Combiné Route Indiv Vétéran'!Zone_d_impression</vt:lpstr>
      <vt:lpstr>'Indiv CLM Dames'!Zone_d_impression</vt:lpstr>
      <vt:lpstr>'Indiv CLM Seniors H'!Zone_d_impression</vt:lpstr>
      <vt:lpstr>'Indiv CLM Sup Vét H'!Zone_d_impression</vt:lpstr>
      <vt:lpstr>'Indiv CLM Vét H'!Zone_d_impression</vt:lpstr>
      <vt:lpstr>'Indiv Route Dames'!Zone_d_impression</vt:lpstr>
      <vt:lpstr>'Indiv Route Senior'!Zone_d_impression</vt:lpstr>
      <vt:lpstr>'Indiv Route Sup Vétérans H'!Zone_d_impression</vt:lpstr>
      <vt:lpstr>'Indiv Route Vétéran'!Zone_d_impression</vt:lpstr>
      <vt:lpstr>'Scratch CLM'!Zone_d_impression</vt:lpstr>
      <vt:lpstr>'Scratch Combiné Indiv Route'!Zone_d_impression</vt:lpstr>
      <vt:lpstr>'Scratch route'!Zone_d_impression</vt:lpstr>
      <vt:lpstr>VTT!Zone_d_impression</vt:lpstr>
      <vt:lpstr>'VTT EQUIPES DAMES'!Zone_d_impression</vt:lpstr>
      <vt:lpstr>'VTT EQUIPES SENIOR HOMMES'!Zone_d_impression</vt:lpstr>
      <vt:lpstr>'VTT EQUIPES VH SVH'!Zone_d_impression</vt:lpstr>
      <vt:lpstr>'VTT INDIV DAMES'!Zone_d_impression</vt:lpstr>
      <vt:lpstr>'VTT INDIV SENIORS H'!Zone_d_impression</vt:lpstr>
      <vt:lpstr>'VTT INDIV SUP VETERANS HOMMES'!Zone_d_impression</vt:lpstr>
      <vt:lpstr>'VTT INDIV VETERANS H'!Zone_d_impression</vt:lpstr>
    </vt:vector>
  </TitlesOfParts>
  <Company>NEC Computers International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Daniel Dutto</cp:lastModifiedBy>
  <cp:lastPrinted>2024-10-13T14:43:28Z</cp:lastPrinted>
  <dcterms:created xsi:type="dcterms:W3CDTF">2002-04-21T19:18:51Z</dcterms:created>
  <dcterms:modified xsi:type="dcterms:W3CDTF">2024-10-13T21:43:47Z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3507802-f8e4-4e38-829c-ac8ea9b241e4_Enabled">
    <vt:lpwstr>true</vt:lpwstr>
  </property>
  <property fmtid="{D5CDD505-2E9C-101B-9397-08002B2CF9AE}" pid="3" name="MSIP_Label_23507802-f8e4-4e38-829c-ac8ea9b241e4_SetDate">
    <vt:lpwstr>2024-09-19T09:40:50Z</vt:lpwstr>
  </property>
  <property fmtid="{D5CDD505-2E9C-101B-9397-08002B2CF9AE}" pid="4" name="MSIP_Label_23507802-f8e4-4e38-829c-ac8ea9b241e4_Method">
    <vt:lpwstr>Privileged</vt:lpwstr>
  </property>
  <property fmtid="{D5CDD505-2E9C-101B-9397-08002B2CF9AE}" pid="5" name="MSIP_Label_23507802-f8e4-4e38-829c-ac8ea9b241e4_Name">
    <vt:lpwstr>Public v2</vt:lpwstr>
  </property>
  <property fmtid="{D5CDD505-2E9C-101B-9397-08002B2CF9AE}" pid="6" name="MSIP_Label_23507802-f8e4-4e38-829c-ac8ea9b241e4_SiteId">
    <vt:lpwstr>6e51e1ad-c54b-4b39-b598-0ffe9ae68fef</vt:lpwstr>
  </property>
  <property fmtid="{D5CDD505-2E9C-101B-9397-08002B2CF9AE}" pid="7" name="MSIP_Label_23507802-f8e4-4e38-829c-ac8ea9b241e4_ActionId">
    <vt:lpwstr>f274b0a2-82b1-4a76-bca1-ad074094ad24</vt:lpwstr>
  </property>
  <property fmtid="{D5CDD505-2E9C-101B-9397-08002B2CF9AE}" pid="8" name="MSIP_Label_23507802-f8e4-4e38-829c-ac8ea9b241e4_ContentBits">
    <vt:lpwstr>2</vt:lpwstr>
  </property>
</Properties>
</file>