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hidePivotFieldList="1"/>
  <mc:AlternateContent xmlns:mc="http://schemas.openxmlformats.org/markup-compatibility/2006">
    <mc:Choice Requires="x15">
      <x15ac:absPath xmlns:x15ac="http://schemas.microsoft.com/office/spreadsheetml/2010/11/ac" url="https://groupebpce-my.sharepoint.com/personal/valerie_perriere_ceidf_caisse-epargne_fr/Documents/"/>
    </mc:Choice>
  </mc:AlternateContent>
  <xr:revisionPtr revIDLastSave="0" documentId="8_{43EBE53F-EA39-47D1-8060-03F48AC997D0}" xr6:coauthVersionLast="47" xr6:coauthVersionMax="47" xr10:uidLastSave="{00000000-0000-0000-0000-000000000000}"/>
  <bookViews>
    <workbookView xWindow="-108" yWindow="-108" windowWidth="23256" windowHeight="12576" firstSheet="6" activeTab="10" xr2:uid="{E05AB042-C865-4516-8B06-A2E804CF3AB0}"/>
  </bookViews>
  <sheets>
    <sheet name="Joueurs" sheetId="7" state="hidden" r:id="rId1"/>
    <sheet name="Résultats à éditer" sheetId="1" r:id="rId2"/>
    <sheet name="Feuille saisie score" sheetId="6" r:id="rId3"/>
    <sheet name="Prix Indiv Brut (calcul)" sheetId="2" r:id="rId4"/>
    <sheet name="Classement Indiv Brut" sheetId="16" r:id="rId5"/>
    <sheet name="Prix Indiv Net (calcul)" sheetId="8" r:id="rId6"/>
    <sheet name="Classement Indiv Net" sheetId="17" r:id="rId7"/>
    <sheet name="Eqp Dames Brut" sheetId="9" r:id="rId8"/>
    <sheet name="Eqp Dames Net" sheetId="10" r:id="rId9"/>
    <sheet name="Eqp Messieurs Brut" sheetId="11" r:id="rId10"/>
    <sheet name="Eqp Messieurs Net" sheetId="12" r:id="rId11"/>
    <sheet name="Eqp Mixte Brut" sheetId="13" r:id="rId12"/>
    <sheet name="Eqp Mixte Net" sheetId="14" r:id="rId13"/>
    <sheet name="Général Equipe" sheetId="15" r:id="rId14"/>
  </sheets>
  <definedNames>
    <definedName name="_xlnm._FilterDatabase" localSheetId="7" hidden="1">'Eqp Dames Brut'!$A$2:$F$140</definedName>
    <definedName name="_xlnm._FilterDatabase" localSheetId="8" hidden="1">'Eqp Dames Net'!$A$2:$F$140</definedName>
    <definedName name="_xlnm._FilterDatabase" localSheetId="9" hidden="1">'Eqp Messieurs Brut'!$A$2:$F$140</definedName>
    <definedName name="_xlnm._FilterDatabase" localSheetId="10" hidden="1">'Eqp Messieurs Net'!$A$2:$F$140</definedName>
    <definedName name="_xlnm._FilterDatabase" localSheetId="11" hidden="1">'Eqp Mixte Brut'!$A$2:$F$140</definedName>
    <definedName name="_xlnm._FilterDatabase" localSheetId="12" hidden="1">'Eqp Mixte Net'!$A$2:$F$140</definedName>
    <definedName name="_xlnm._FilterDatabase" localSheetId="2" hidden="1">'Feuille saisie score'!$B$1:$G$139</definedName>
    <definedName name="_xlnm._FilterDatabase" localSheetId="0" hidden="1">Joueurs!$A$1:$H$139</definedName>
    <definedName name="_xlnm._FilterDatabase" localSheetId="3" hidden="1">'Prix Indiv Brut (calcul)'!$B$2:$F$12</definedName>
    <definedName name="_xlnm._FilterDatabase" localSheetId="5" hidden="1">'Prix Indiv Net (calcul)'!$B$2:$F$2</definedName>
  </definedNames>
  <calcPr calcId="191028"/>
  <pivotCaches>
    <pivotCache cacheId="0" r:id="rId1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6" i="15" l="1"/>
  <c r="J38" i="15"/>
  <c r="E2" i="15" a="1"/>
  <c r="E2" i="15" s="1"/>
  <c r="AE3" i="8" a="1"/>
  <c r="AE3" i="8"/>
  <c r="X3" i="8" a="1"/>
  <c r="X3" i="8"/>
  <c r="Q3" i="8" a="1"/>
  <c r="Q3" i="8"/>
  <c r="J3" i="8" a="1"/>
  <c r="J3" i="8"/>
  <c r="C3" i="8" a="1"/>
  <c r="C3" i="8"/>
  <c r="AE3" i="2" a="1"/>
  <c r="AE3" i="2"/>
  <c r="X3" i="2" a="1"/>
  <c r="X3" i="2"/>
  <c r="Q3" i="2" a="1"/>
  <c r="Q3" i="2"/>
  <c r="J3" i="2" a="1"/>
  <c r="J3" i="2"/>
  <c r="C3" i="2" a="1"/>
  <c r="C3" i="2"/>
  <c r="E19" i="1"/>
  <c r="B23" i="1"/>
  <c r="C20" i="1"/>
  <c r="A2" i="14" a="1"/>
  <c r="H30" i="14" s="1"/>
  <c r="A2" i="13" a="1"/>
  <c r="H86" i="13" s="1"/>
  <c r="A2" i="12" a="1"/>
  <c r="H70" i="12" s="1"/>
  <c r="A2" i="11" a="1"/>
  <c r="H58" i="11" s="1"/>
  <c r="A2" i="10" a="1"/>
  <c r="A2" i="9" a="1"/>
  <c r="H139" i="9" s="1"/>
  <c r="A3" i="6"/>
  <c r="A4" i="6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43" i="6"/>
  <c r="A44" i="6"/>
  <c r="A45" i="6"/>
  <c r="A46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74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2" i="6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3" i="2"/>
  <c r="AG4" i="2"/>
  <c r="AG5" i="2"/>
  <c r="AG6" i="2"/>
  <c r="AG7" i="2"/>
  <c r="AG8" i="2"/>
  <c r="AG9" i="2"/>
  <c r="AG10" i="2"/>
  <c r="AG11" i="2"/>
  <c r="AG12" i="2"/>
  <c r="AG13" i="2"/>
  <c r="AG14" i="2"/>
  <c r="AG15" i="2"/>
  <c r="AG16" i="2"/>
  <c r="AG17" i="2"/>
  <c r="AG18" i="2"/>
  <c r="AG19" i="2"/>
  <c r="AG20" i="2"/>
  <c r="AG21" i="2"/>
  <c r="AG22" i="2"/>
  <c r="AG23" i="2"/>
  <c r="AG24" i="2"/>
  <c r="AG25" i="2"/>
  <c r="AG26" i="2"/>
  <c r="AG27" i="2"/>
  <c r="AG28" i="2"/>
  <c r="AG29" i="2"/>
  <c r="AG30" i="2"/>
  <c r="AG31" i="2"/>
  <c r="AG32" i="2"/>
  <c r="AG33" i="2"/>
  <c r="AG34" i="2"/>
  <c r="AG35" i="2"/>
  <c r="AG36" i="2"/>
  <c r="AG3" i="2"/>
  <c r="Z4" i="2"/>
  <c r="Z5" i="2"/>
  <c r="Z6" i="2"/>
  <c r="Z7" i="2"/>
  <c r="Z8" i="2"/>
  <c r="Z9" i="2"/>
  <c r="Z10" i="2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3" i="2"/>
  <c r="S4" i="2"/>
  <c r="S5" i="2"/>
  <c r="S6" i="2"/>
  <c r="S7" i="2"/>
  <c r="S8" i="2"/>
  <c r="S9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" i="2"/>
  <c r="E3" i="2"/>
  <c r="AG4" i="8"/>
  <c r="AG5" i="8"/>
  <c r="AG6" i="8"/>
  <c r="AG7" i="8"/>
  <c r="AG8" i="8"/>
  <c r="AG9" i="8"/>
  <c r="AG10" i="8"/>
  <c r="AG11" i="8"/>
  <c r="AG12" i="8"/>
  <c r="AG13" i="8"/>
  <c r="AG14" i="8"/>
  <c r="AG15" i="8"/>
  <c r="AG16" i="8"/>
  <c r="AG17" i="8"/>
  <c r="AG18" i="8"/>
  <c r="AG19" i="8"/>
  <c r="AG20" i="8"/>
  <c r="AG21" i="8"/>
  <c r="AG22" i="8"/>
  <c r="AG23" i="8"/>
  <c r="AG24" i="8"/>
  <c r="AG25" i="8"/>
  <c r="AG26" i="8"/>
  <c r="AG27" i="8"/>
  <c r="AG28" i="8"/>
  <c r="AG29" i="8"/>
  <c r="AG30" i="8"/>
  <c r="AG31" i="8"/>
  <c r="AG32" i="8"/>
  <c r="AG33" i="8"/>
  <c r="AG34" i="8"/>
  <c r="AG35" i="8"/>
  <c r="AG36" i="8"/>
  <c r="AG3" i="8"/>
  <c r="Z4" i="8"/>
  <c r="Z5" i="8"/>
  <c r="Z6" i="8"/>
  <c r="Z7" i="8"/>
  <c r="Z8" i="8"/>
  <c r="Z9" i="8"/>
  <c r="Z10" i="8"/>
  <c r="Z11" i="8"/>
  <c r="Z12" i="8"/>
  <c r="Z13" i="8"/>
  <c r="Z14" i="8"/>
  <c r="Z15" i="8"/>
  <c r="Z16" i="8"/>
  <c r="Z17" i="8"/>
  <c r="Z18" i="8"/>
  <c r="Z19" i="8"/>
  <c r="Z20" i="8"/>
  <c r="Z21" i="8"/>
  <c r="Z22" i="8"/>
  <c r="Z23" i="8"/>
  <c r="Z24" i="8"/>
  <c r="Z25" i="8"/>
  <c r="Z26" i="8"/>
  <c r="Z27" i="8"/>
  <c r="Z28" i="8"/>
  <c r="Z29" i="8"/>
  <c r="Z30" i="8"/>
  <c r="Z31" i="8"/>
  <c r="Z32" i="8"/>
  <c r="Z33" i="8"/>
  <c r="Z34" i="8"/>
  <c r="Z35" i="8"/>
  <c r="Z36" i="8"/>
  <c r="Z37" i="8"/>
  <c r="Z38" i="8"/>
  <c r="Z39" i="8"/>
  <c r="Z40" i="8"/>
  <c r="Z41" i="8"/>
  <c r="Z42" i="8"/>
  <c r="Z43" i="8"/>
  <c r="Z44" i="8"/>
  <c r="Z45" i="8"/>
  <c r="Z46" i="8"/>
  <c r="Z47" i="8"/>
  <c r="Z48" i="8"/>
  <c r="Z49" i="8"/>
  <c r="Z50" i="8"/>
  <c r="Z51" i="8"/>
  <c r="Z3" i="8"/>
  <c r="S4" i="8"/>
  <c r="S5" i="8"/>
  <c r="S6" i="8"/>
  <c r="S7" i="8"/>
  <c r="S8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" i="8"/>
  <c r="E3" i="8"/>
  <c r="AF4" i="8"/>
  <c r="AF5" i="8"/>
  <c r="AF6" i="8"/>
  <c r="AF7" i="8"/>
  <c r="AF8" i="8"/>
  <c r="AF9" i="8"/>
  <c r="AF10" i="8"/>
  <c r="AF11" i="8"/>
  <c r="AF12" i="8"/>
  <c r="AF13" i="8"/>
  <c r="AF14" i="8"/>
  <c r="AF15" i="8"/>
  <c r="AF16" i="8"/>
  <c r="AF17" i="8"/>
  <c r="AF18" i="8"/>
  <c r="AF19" i="8"/>
  <c r="AF20" i="8"/>
  <c r="AF21" i="8"/>
  <c r="AF22" i="8"/>
  <c r="AF23" i="8"/>
  <c r="AF24" i="8"/>
  <c r="AF25" i="8"/>
  <c r="AF26" i="8"/>
  <c r="AF27" i="8"/>
  <c r="AF28" i="8"/>
  <c r="AF29" i="8"/>
  <c r="AF30" i="8"/>
  <c r="AF31" i="8"/>
  <c r="AF32" i="8"/>
  <c r="AF33" i="8"/>
  <c r="AF34" i="8"/>
  <c r="AF35" i="8"/>
  <c r="AF36" i="8"/>
  <c r="AF3" i="8"/>
  <c r="Y4" i="8"/>
  <c r="Y5" i="8"/>
  <c r="Y6" i="8"/>
  <c r="Y7" i="8"/>
  <c r="Y8" i="8"/>
  <c r="Y9" i="8"/>
  <c r="Y10" i="8"/>
  <c r="Y11" i="8"/>
  <c r="Y12" i="8"/>
  <c r="Y13" i="8"/>
  <c r="Y14" i="8"/>
  <c r="Y15" i="8"/>
  <c r="Y16" i="8"/>
  <c r="Y17" i="8"/>
  <c r="Y18" i="8"/>
  <c r="Y19" i="8"/>
  <c r="Y20" i="8"/>
  <c r="Y21" i="8"/>
  <c r="Y22" i="8"/>
  <c r="Y23" i="8"/>
  <c r="Y24" i="8"/>
  <c r="Y25" i="8"/>
  <c r="Y26" i="8"/>
  <c r="Y27" i="8"/>
  <c r="Y28" i="8"/>
  <c r="Y29" i="8"/>
  <c r="Y30" i="8"/>
  <c r="Y31" i="8"/>
  <c r="Y32" i="8"/>
  <c r="Y33" i="8"/>
  <c r="Y34" i="8"/>
  <c r="Y35" i="8"/>
  <c r="Y36" i="8"/>
  <c r="Y37" i="8"/>
  <c r="Y38" i="8"/>
  <c r="Y39" i="8"/>
  <c r="Y40" i="8"/>
  <c r="Y41" i="8"/>
  <c r="Y42" i="8"/>
  <c r="Y43" i="8"/>
  <c r="Y44" i="8"/>
  <c r="Y45" i="8"/>
  <c r="Y46" i="8"/>
  <c r="Y47" i="8"/>
  <c r="Y48" i="8"/>
  <c r="Y49" i="8"/>
  <c r="Y50" i="8"/>
  <c r="Y51" i="8"/>
  <c r="Y3" i="8"/>
  <c r="R4" i="8"/>
  <c r="R5" i="8"/>
  <c r="R6" i="8"/>
  <c r="R7" i="8"/>
  <c r="R8" i="8"/>
  <c r="R9" i="8"/>
  <c r="R10" i="8"/>
  <c r="R11" i="8"/>
  <c r="R12" i="8"/>
  <c r="R13" i="8"/>
  <c r="R14" i="8"/>
  <c r="R15" i="8"/>
  <c r="R16" i="8"/>
  <c r="R17" i="8"/>
  <c r="R18" i="8"/>
  <c r="R19" i="8"/>
  <c r="R20" i="8"/>
  <c r="R21" i="8"/>
  <c r="R22" i="8"/>
  <c r="R23" i="8"/>
  <c r="R24" i="8"/>
  <c r="R25" i="8"/>
  <c r="R26" i="8"/>
  <c r="R27" i="8"/>
  <c r="R28" i="8"/>
  <c r="R29" i="8"/>
  <c r="R30" i="8"/>
  <c r="R3" i="8"/>
  <c r="K3" i="8"/>
  <c r="L4" i="8"/>
  <c r="L5" i="8"/>
  <c r="L6" i="8"/>
  <c r="L7" i="8"/>
  <c r="L8" i="8"/>
  <c r="L9" i="8"/>
  <c r="L10" i="8"/>
  <c r="L11" i="8"/>
  <c r="L12" i="8"/>
  <c r="L13" i="8"/>
  <c r="L14" i="8"/>
  <c r="L15" i="8"/>
  <c r="L16" i="8"/>
  <c r="L17" i="8"/>
  <c r="L18" i="8"/>
  <c r="L19" i="8"/>
  <c r="L3" i="8"/>
  <c r="K4" i="8"/>
  <c r="K5" i="8"/>
  <c r="K6" i="8"/>
  <c r="K7" i="8"/>
  <c r="K8" i="8"/>
  <c r="K9" i="8"/>
  <c r="K10" i="8"/>
  <c r="K11" i="8"/>
  <c r="K12" i="8"/>
  <c r="K13" i="8"/>
  <c r="K14" i="8"/>
  <c r="K15" i="8"/>
  <c r="K16" i="8"/>
  <c r="K17" i="8"/>
  <c r="K18" i="8"/>
  <c r="K19" i="8"/>
  <c r="D3" i="8"/>
  <c r="E4" i="8"/>
  <c r="E5" i="8"/>
  <c r="E6" i="8"/>
  <c r="E7" i="8"/>
  <c r="E8" i="8"/>
  <c r="E9" i="8"/>
  <c r="E10" i="8"/>
  <c r="E11" i="8"/>
  <c r="E12" i="8"/>
  <c r="D4" i="8"/>
  <c r="D5" i="8"/>
  <c r="D6" i="8"/>
  <c r="D7" i="8"/>
  <c r="D8" i="8"/>
  <c r="D9" i="8"/>
  <c r="D10" i="8"/>
  <c r="D11" i="8"/>
  <c r="D12" i="8"/>
  <c r="E4" i="2"/>
  <c r="E5" i="2"/>
  <c r="E6" i="2"/>
  <c r="E7" i="2"/>
  <c r="E8" i="2"/>
  <c r="E9" i="2"/>
  <c r="E10" i="2"/>
  <c r="E11" i="2"/>
  <c r="E12" i="2"/>
  <c r="C2" i="7"/>
  <c r="C3" i="7"/>
  <c r="C4" i="7"/>
  <c r="C5" i="7"/>
  <c r="C6" i="7"/>
  <c r="C7" i="7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C46" i="7"/>
  <c r="C47" i="7"/>
  <c r="C48" i="7"/>
  <c r="C49" i="7"/>
  <c r="C50" i="7"/>
  <c r="C51" i="7"/>
  <c r="C52" i="7"/>
  <c r="C53" i="7"/>
  <c r="C54" i="7"/>
  <c r="C55" i="7"/>
  <c r="C56" i="7"/>
  <c r="C57" i="7"/>
  <c r="C58" i="7"/>
  <c r="C59" i="7"/>
  <c r="C60" i="7"/>
  <c r="C61" i="7"/>
  <c r="C62" i="7"/>
  <c r="C63" i="7"/>
  <c r="C64" i="7"/>
  <c r="C65" i="7"/>
  <c r="C66" i="7"/>
  <c r="C67" i="7"/>
  <c r="C68" i="7"/>
  <c r="C69" i="7"/>
  <c r="C70" i="7"/>
  <c r="C71" i="7"/>
  <c r="C72" i="7"/>
  <c r="C73" i="7"/>
  <c r="C74" i="7"/>
  <c r="C75" i="7"/>
  <c r="C76" i="7"/>
  <c r="C77" i="7"/>
  <c r="C78" i="7"/>
  <c r="C79" i="7"/>
  <c r="C80" i="7"/>
  <c r="C81" i="7"/>
  <c r="C82" i="7"/>
  <c r="C83" i="7"/>
  <c r="C84" i="7"/>
  <c r="C85" i="7"/>
  <c r="C86" i="7"/>
  <c r="C87" i="7"/>
  <c r="C88" i="7"/>
  <c r="C89" i="7"/>
  <c r="C90" i="7"/>
  <c r="C91" i="7"/>
  <c r="C92" i="7"/>
  <c r="C93" i="7"/>
  <c r="C94" i="7"/>
  <c r="C95" i="7"/>
  <c r="C96" i="7"/>
  <c r="C97" i="7"/>
  <c r="C98" i="7"/>
  <c r="C99" i="7"/>
  <c r="C100" i="7"/>
  <c r="C101" i="7"/>
  <c r="C102" i="7"/>
  <c r="C103" i="7"/>
  <c r="C104" i="7"/>
  <c r="C105" i="7"/>
  <c r="C106" i="7"/>
  <c r="C107" i="7"/>
  <c r="C108" i="7"/>
  <c r="C109" i="7"/>
  <c r="C110" i="7"/>
  <c r="C111" i="7"/>
  <c r="C112" i="7"/>
  <c r="C113" i="7"/>
  <c r="C114" i="7"/>
  <c r="C115" i="7"/>
  <c r="C116" i="7"/>
  <c r="C117" i="7"/>
  <c r="C118" i="7"/>
  <c r="C119" i="7"/>
  <c r="C120" i="7"/>
  <c r="C121" i="7"/>
  <c r="C122" i="7"/>
  <c r="C123" i="7"/>
  <c r="C124" i="7"/>
  <c r="C125" i="7"/>
  <c r="C126" i="7"/>
  <c r="C127" i="7"/>
  <c r="C128" i="7"/>
  <c r="C129" i="7"/>
  <c r="C130" i="7"/>
  <c r="C131" i="7"/>
  <c r="C132" i="7"/>
  <c r="C133" i="7"/>
  <c r="C134" i="7"/>
  <c r="C135" i="7"/>
  <c r="C136" i="7"/>
  <c r="C137" i="7"/>
  <c r="C138" i="7"/>
  <c r="C139" i="7"/>
  <c r="C18" i="1"/>
  <c r="C22" i="1"/>
  <c r="C21" i="1"/>
  <c r="C19" i="1"/>
  <c r="C57" i="6"/>
  <c r="R16" i="2"/>
  <c r="C58" i="6"/>
  <c r="D3" i="2"/>
  <c r="C128" i="6"/>
  <c r="AF14" i="2"/>
  <c r="C63" i="6"/>
  <c r="AF21" i="2"/>
  <c r="C30" i="6"/>
  <c r="D6" i="2"/>
  <c r="C45" i="6"/>
  <c r="Y17" i="2"/>
  <c r="C27" i="6"/>
  <c r="Y13" i="2"/>
  <c r="C68" i="6"/>
  <c r="Y5" i="2"/>
  <c r="C81" i="6"/>
  <c r="Y4" i="2"/>
  <c r="C62" i="6"/>
  <c r="AF20" i="2"/>
  <c r="C46" i="6"/>
  <c r="R14" i="2"/>
  <c r="C47" i="6"/>
  <c r="AF19" i="2"/>
  <c r="C17" i="6"/>
  <c r="R13" i="2"/>
  <c r="C61" i="6"/>
  <c r="AF17" i="2"/>
  <c r="C22" i="6"/>
  <c r="R12" i="2"/>
  <c r="C13" i="6"/>
  <c r="Y49" i="2"/>
  <c r="C49" i="6"/>
  <c r="K13" i="2"/>
  <c r="C78" i="6"/>
  <c r="Y47" i="2"/>
  <c r="C31" i="6"/>
  <c r="K12" i="2"/>
  <c r="C65" i="6"/>
  <c r="Y45" i="2"/>
  <c r="C74" i="6"/>
  <c r="K11" i="2"/>
  <c r="C24" i="6"/>
  <c r="Y44" i="2"/>
  <c r="C71" i="6"/>
  <c r="K9" i="2"/>
  <c r="C39" i="6"/>
  <c r="Y42" i="2"/>
  <c r="C41" i="6"/>
  <c r="R28" i="2"/>
  <c r="C44" i="6"/>
  <c r="R9" i="2"/>
  <c r="C51" i="6"/>
  <c r="AF32" i="2"/>
  <c r="C2" i="6"/>
  <c r="R7" i="2"/>
  <c r="C102" i="6"/>
  <c r="AF31" i="2"/>
  <c r="C29" i="6"/>
  <c r="AF36" i="2"/>
  <c r="C16" i="6"/>
  <c r="AF15" i="2"/>
  <c r="C55" i="6"/>
  <c r="Y43" i="2"/>
  <c r="C113" i="6"/>
  <c r="R30" i="2"/>
  <c r="C33" i="6"/>
  <c r="R11" i="2"/>
  <c r="C107" i="6"/>
  <c r="K8" i="2"/>
  <c r="C76" i="6"/>
  <c r="AF34" i="2"/>
  <c r="C72" i="6"/>
  <c r="AF13" i="2"/>
  <c r="C15" i="6"/>
  <c r="K7" i="2"/>
  <c r="C70" i="6"/>
  <c r="AF10" i="2"/>
  <c r="C10" i="6"/>
  <c r="Y39" i="2"/>
  <c r="C19" i="6"/>
  <c r="R27" i="2"/>
  <c r="C43" i="6"/>
  <c r="K6" i="2"/>
  <c r="C25" i="6"/>
  <c r="AF6" i="2"/>
  <c r="C9" i="6"/>
  <c r="Y32" i="2"/>
  <c r="C38" i="6"/>
  <c r="R24" i="2"/>
  <c r="C56" i="6"/>
  <c r="R6" i="2"/>
  <c r="C59" i="6"/>
  <c r="K3" i="2"/>
  <c r="C28" i="6"/>
  <c r="AF30" i="2"/>
  <c r="C20" i="6"/>
  <c r="AF5" i="2"/>
  <c r="C36" i="6"/>
  <c r="Y30" i="2"/>
  <c r="C11" i="6"/>
  <c r="R23" i="2"/>
  <c r="C14" i="6"/>
  <c r="R5" i="2"/>
  <c r="C34" i="6"/>
  <c r="D12" i="2"/>
  <c r="C69" i="6"/>
  <c r="Y15" i="2"/>
  <c r="C54" i="6"/>
  <c r="AF29" i="2"/>
  <c r="C67" i="6"/>
  <c r="AF3" i="2"/>
  <c r="C35" i="6"/>
  <c r="Y26" i="2"/>
  <c r="C50" i="6"/>
  <c r="R22" i="2"/>
  <c r="C42" i="6"/>
  <c r="R4" i="2"/>
  <c r="C40" i="6"/>
  <c r="D11" i="2"/>
  <c r="C18" i="6"/>
  <c r="AF27" i="2"/>
  <c r="C66" i="6"/>
  <c r="Y51" i="2"/>
  <c r="C8" i="6"/>
  <c r="Y25" i="2"/>
  <c r="C37" i="6"/>
  <c r="R19" i="2"/>
  <c r="C7" i="6"/>
  <c r="R3" i="2"/>
  <c r="C21" i="6"/>
  <c r="D7" i="2"/>
  <c r="C64" i="6"/>
  <c r="AF26" i="2"/>
  <c r="C52" i="6"/>
  <c r="Y50" i="2"/>
  <c r="C60" i="6"/>
  <c r="Y22" i="2"/>
  <c r="C53" i="6"/>
  <c r="R18" i="2"/>
  <c r="C23" i="6"/>
  <c r="K16" i="2"/>
  <c r="C80" i="6"/>
  <c r="D4" i="2"/>
  <c r="C73" i="6"/>
  <c r="Y23" i="2"/>
  <c r="C75" i="6"/>
  <c r="K17" i="2"/>
  <c r="C5" i="6"/>
  <c r="Y28" i="2"/>
  <c r="C96" i="6"/>
  <c r="AF18" i="2"/>
  <c r="C93" i="6"/>
  <c r="AF16" i="2"/>
  <c r="C91" i="6"/>
  <c r="Y20" i="2"/>
  <c r="C3" i="6"/>
  <c r="Y19" i="2"/>
  <c r="C111" i="6"/>
  <c r="AF28" i="2"/>
  <c r="C132" i="6"/>
  <c r="Y18" i="2"/>
  <c r="C97" i="6"/>
  <c r="Y33" i="2"/>
  <c r="C95" i="6"/>
  <c r="Y29" i="2"/>
  <c r="C104" i="6"/>
  <c r="Y6" i="2"/>
  <c r="C101" i="6"/>
  <c r="K15" i="2"/>
  <c r="C86" i="6"/>
  <c r="K5" i="2"/>
  <c r="C134" i="6"/>
  <c r="Y31" i="2"/>
  <c r="C131" i="6"/>
  <c r="Y16" i="2"/>
  <c r="C84" i="6"/>
  <c r="K4" i="2"/>
  <c r="C94" i="6"/>
  <c r="Y27" i="2"/>
  <c r="C112" i="6"/>
  <c r="K14" i="2"/>
  <c r="C88" i="6"/>
  <c r="AF9" i="2"/>
  <c r="C120" i="6"/>
  <c r="K18" i="2"/>
  <c r="C85" i="6"/>
  <c r="Y12" i="2"/>
  <c r="C109" i="6"/>
  <c r="D10" i="2"/>
  <c r="C110" i="6"/>
  <c r="R26" i="2"/>
  <c r="C106" i="6"/>
  <c r="R10" i="2"/>
  <c r="C6" i="6"/>
  <c r="Y41" i="2"/>
  <c r="C116" i="6"/>
  <c r="R8" i="2"/>
  <c r="C100" i="6"/>
  <c r="AF25" i="2"/>
  <c r="C26" i="6"/>
  <c r="AF7" i="2"/>
  <c r="C92" i="6"/>
  <c r="Y24" i="2"/>
  <c r="C83" i="6"/>
  <c r="Y10" i="2"/>
  <c r="C126" i="6"/>
  <c r="Y40" i="2"/>
  <c r="C82" i="6"/>
  <c r="Y8" i="2"/>
  <c r="C122" i="6"/>
  <c r="R21" i="2"/>
  <c r="C90" i="6"/>
  <c r="K10" i="2"/>
  <c r="C87" i="6"/>
  <c r="Y14" i="2"/>
  <c r="C98" i="6"/>
  <c r="AF22" i="2"/>
  <c r="C121" i="6"/>
  <c r="AF4" i="2"/>
  <c r="C105" i="6"/>
  <c r="Y7" i="2"/>
  <c r="C108" i="6"/>
  <c r="R20" i="2"/>
  <c r="C124" i="6"/>
  <c r="AF24" i="2"/>
  <c r="C123" i="6"/>
  <c r="Y37" i="2"/>
  <c r="C77" i="6"/>
  <c r="R29" i="2"/>
  <c r="C114" i="6"/>
  <c r="R17" i="2"/>
  <c r="C125" i="6"/>
  <c r="D8" i="2"/>
  <c r="C79" i="6"/>
  <c r="AF35" i="2"/>
  <c r="C99" i="6"/>
  <c r="AF23" i="2"/>
  <c r="C89" i="6"/>
  <c r="AF11" i="2"/>
  <c r="C139" i="6"/>
  <c r="Y48" i="2"/>
  <c r="C48" i="6"/>
  <c r="Y36" i="2"/>
  <c r="C135" i="6"/>
  <c r="Y38" i="2"/>
  <c r="C32" i="6"/>
  <c r="AF12" i="2"/>
  <c r="C119" i="6"/>
  <c r="Y35" i="2"/>
  <c r="C115" i="6"/>
  <c r="Y11" i="2"/>
  <c r="C133" i="6"/>
  <c r="R15" i="2"/>
  <c r="C129" i="6"/>
  <c r="Y3" i="2"/>
  <c r="C12" i="6"/>
  <c r="Y46" i="2"/>
  <c r="C138" i="6"/>
  <c r="K19" i="2"/>
  <c r="C117" i="6"/>
  <c r="D5" i="2"/>
  <c r="C136" i="6"/>
  <c r="D9" i="2"/>
  <c r="C137" i="6"/>
  <c r="AF33" i="2"/>
  <c r="C118" i="6"/>
  <c r="Y34" i="2"/>
  <c r="C127" i="6"/>
  <c r="AF8" i="2"/>
  <c r="C4" i="6"/>
  <c r="Y21" i="2"/>
  <c r="C130" i="6"/>
  <c r="Y9" i="2"/>
  <c r="C103" i="6"/>
  <c r="R25" i="2"/>
  <c r="F6" i="2" l="1"/>
  <c r="AH33" i="2"/>
  <c r="AH21" i="2"/>
  <c r="T21" i="8"/>
  <c r="T9" i="8"/>
  <c r="AA46" i="8"/>
  <c r="AA34" i="8"/>
  <c r="AA22" i="8"/>
  <c r="AA10" i="8"/>
  <c r="AH32" i="8"/>
  <c r="T8" i="8"/>
  <c r="AA45" i="8"/>
  <c r="AA33" i="8"/>
  <c r="AA21" i="8"/>
  <c r="AA9" i="8"/>
  <c r="AH19" i="8"/>
  <c r="AH7" i="8"/>
  <c r="F4" i="8"/>
  <c r="F3" i="8"/>
  <c r="AA22" i="2"/>
  <c r="T8" i="2"/>
  <c r="AA48" i="2"/>
  <c r="AH22" i="2"/>
  <c r="AH31" i="8"/>
  <c r="H127" i="13"/>
  <c r="H115" i="13"/>
  <c r="J115" i="13" s="1"/>
  <c r="K115" i="13" s="1"/>
  <c r="H103" i="13"/>
  <c r="T9" i="2"/>
  <c r="AA50" i="2"/>
  <c r="T19" i="8"/>
  <c r="T7" i="8"/>
  <c r="AA44" i="8"/>
  <c r="AA32" i="8"/>
  <c r="AA20" i="8"/>
  <c r="AA8" i="8"/>
  <c r="AH30" i="8"/>
  <c r="AH6" i="8"/>
  <c r="T23" i="2"/>
  <c r="AA23" i="2"/>
  <c r="M5" i="2"/>
  <c r="H37" i="13"/>
  <c r="H31" i="13"/>
  <c r="H64" i="13"/>
  <c r="H108" i="13"/>
  <c r="H36" i="13"/>
  <c r="H70" i="13"/>
  <c r="AA34" i="2"/>
  <c r="M13" i="2"/>
  <c r="AA37" i="2"/>
  <c r="AH23" i="2"/>
  <c r="AH28" i="8"/>
  <c r="T28" i="8"/>
  <c r="AA35" i="8"/>
  <c r="AH21" i="8"/>
  <c r="AH9" i="8"/>
  <c r="H40" i="12"/>
  <c r="H32" i="12"/>
  <c r="AH35" i="2"/>
  <c r="AA45" i="2"/>
  <c r="M11" i="2"/>
  <c r="AH17" i="2"/>
  <c r="T29" i="2"/>
  <c r="H81" i="9"/>
  <c r="AA5" i="2"/>
  <c r="H129" i="13"/>
  <c r="AA25" i="2"/>
  <c r="AH36" i="8"/>
  <c r="AA3" i="8"/>
  <c r="AA16" i="8"/>
  <c r="H24" i="9"/>
  <c r="F8" i="2"/>
  <c r="T24" i="2"/>
  <c r="T12" i="2"/>
  <c r="AA11" i="2"/>
  <c r="AH29" i="2"/>
  <c r="H71" i="13"/>
  <c r="H139" i="13"/>
  <c r="H6" i="14"/>
  <c r="H3" i="14"/>
  <c r="H98" i="14"/>
  <c r="H36" i="14"/>
  <c r="H4" i="14"/>
  <c r="H132" i="14"/>
  <c r="H140" i="14"/>
  <c r="H64" i="14"/>
  <c r="H90" i="14"/>
  <c r="H54" i="14"/>
  <c r="H29" i="14"/>
  <c r="H78" i="14"/>
  <c r="H26" i="14"/>
  <c r="H72" i="14"/>
  <c r="H48" i="14"/>
  <c r="H44" i="14"/>
  <c r="H104" i="14"/>
  <c r="H119" i="14"/>
  <c r="H18" i="14"/>
  <c r="H77" i="14"/>
  <c r="H73" i="14"/>
  <c r="H134" i="14"/>
  <c r="H31" i="14"/>
  <c r="H81" i="14"/>
  <c r="H97" i="14"/>
  <c r="H107" i="14"/>
  <c r="H52" i="14"/>
  <c r="H24" i="14"/>
  <c r="H13" i="14"/>
  <c r="H45" i="14"/>
  <c r="H80" i="14"/>
  <c r="H33" i="14"/>
  <c r="H62" i="14"/>
  <c r="A2" i="14"/>
  <c r="H116" i="14"/>
  <c r="H23" i="14"/>
  <c r="H27" i="14"/>
  <c r="H88" i="14"/>
  <c r="H118" i="14"/>
  <c r="H19" i="14"/>
  <c r="H65" i="14"/>
  <c r="H43" i="14"/>
  <c r="H95" i="14"/>
  <c r="H113" i="14"/>
  <c r="I112" i="14" s="1"/>
  <c r="H34" i="14"/>
  <c r="H21" i="11"/>
  <c r="H8" i="14"/>
  <c r="H137" i="14"/>
  <c r="H131" i="14"/>
  <c r="H74" i="14"/>
  <c r="H102" i="14"/>
  <c r="H138" i="12"/>
  <c r="H20" i="14"/>
  <c r="H82" i="14"/>
  <c r="H110" i="14"/>
  <c r="AH13" i="2"/>
  <c r="H81" i="13"/>
  <c r="H20" i="13"/>
  <c r="H50" i="14"/>
  <c r="H105" i="14"/>
  <c r="H47" i="14"/>
  <c r="H5" i="14"/>
  <c r="M3" i="2"/>
  <c r="H114" i="11"/>
  <c r="AA48" i="8"/>
  <c r="AA24" i="8"/>
  <c r="AA35" i="2"/>
  <c r="AA21" i="2"/>
  <c r="AA9" i="2"/>
  <c r="AH7" i="2"/>
  <c r="M12" i="2"/>
  <c r="AA20" i="2"/>
  <c r="AH5" i="2"/>
  <c r="AH16" i="2"/>
  <c r="F11" i="2"/>
  <c r="T28" i="2"/>
  <c r="AH15" i="2"/>
  <c r="H140" i="12"/>
  <c r="H54" i="12"/>
  <c r="H7" i="13"/>
  <c r="H84" i="12"/>
  <c r="H32" i="14"/>
  <c r="H5" i="13"/>
  <c r="H51" i="14"/>
  <c r="H58" i="14"/>
  <c r="H69" i="14"/>
  <c r="H25" i="14"/>
  <c r="H135" i="13"/>
  <c r="H122" i="13"/>
  <c r="AA7" i="2"/>
  <c r="F12" i="2"/>
  <c r="T26" i="2"/>
  <c r="AA51" i="2"/>
  <c r="M18" i="2"/>
  <c r="M6" i="2"/>
  <c r="AA8" i="2"/>
  <c r="T18" i="2"/>
  <c r="T17" i="2"/>
  <c r="T4" i="2"/>
  <c r="AA33" i="2"/>
  <c r="T19" i="2"/>
  <c r="AA42" i="2"/>
  <c r="AH4" i="2"/>
  <c r="AA28" i="2"/>
  <c r="H110" i="13"/>
  <c r="H7" i="11"/>
  <c r="H11" i="13"/>
  <c r="H14" i="11"/>
  <c r="F5" i="2"/>
  <c r="H98" i="13"/>
  <c r="H72" i="12"/>
  <c r="H58" i="13"/>
  <c r="AH31" i="2"/>
  <c r="F11" i="8"/>
  <c r="AA44" i="2"/>
  <c r="T26" i="8"/>
  <c r="AA39" i="8"/>
  <c r="AA27" i="8"/>
  <c r="AH25" i="8"/>
  <c r="T6" i="2"/>
  <c r="M10" i="2"/>
  <c r="AA6" i="2"/>
  <c r="T18" i="8"/>
  <c r="AA43" i="8"/>
  <c r="AH29" i="8"/>
  <c r="H90" i="12"/>
  <c r="T25" i="2"/>
  <c r="T13" i="2"/>
  <c r="AA38" i="2"/>
  <c r="AH24" i="2"/>
  <c r="AH12" i="2"/>
  <c r="M17" i="2"/>
  <c r="M14" i="2"/>
  <c r="AA15" i="8"/>
  <c r="AH13" i="8"/>
  <c r="AA30" i="2"/>
  <c r="AH28" i="2"/>
  <c r="AA17" i="2"/>
  <c r="AH6" i="2"/>
  <c r="F10" i="2"/>
  <c r="AA3" i="2"/>
  <c r="AA16" i="2"/>
  <c r="AH26" i="2"/>
  <c r="AH14" i="2"/>
  <c r="T6" i="8"/>
  <c r="AA7" i="8"/>
  <c r="AH5" i="8"/>
  <c r="T14" i="2"/>
  <c r="AA27" i="2"/>
  <c r="AA15" i="2"/>
  <c r="AH3" i="2"/>
  <c r="AH25" i="2"/>
  <c r="AA41" i="2"/>
  <c r="AA18" i="2"/>
  <c r="H78" i="12"/>
  <c r="AA49" i="2"/>
  <c r="M4" i="2"/>
  <c r="M8" i="2"/>
  <c r="T27" i="2"/>
  <c r="M19" i="2"/>
  <c r="T30" i="8"/>
  <c r="AA31" i="8"/>
  <c r="AH17" i="8"/>
  <c r="AH9" i="2"/>
  <c r="H124" i="12"/>
  <c r="AA36" i="2"/>
  <c r="AA12" i="2"/>
  <c r="F9" i="8"/>
  <c r="AH12" i="8"/>
  <c r="AH24" i="8"/>
  <c r="T20" i="2"/>
  <c r="AH8" i="2"/>
  <c r="AA38" i="8"/>
  <c r="T15" i="2"/>
  <c r="H7" i="14"/>
  <c r="AH19" i="2"/>
  <c r="AH32" i="2"/>
  <c r="F4" i="2"/>
  <c r="T30" i="2"/>
  <c r="AH30" i="2"/>
  <c r="A2" i="9"/>
  <c r="H121" i="9"/>
  <c r="H87" i="9"/>
  <c r="H44" i="9"/>
  <c r="H75" i="9"/>
  <c r="H35" i="9"/>
  <c r="I35" i="9" s="1" a="1"/>
  <c r="I35" i="9" s="1"/>
  <c r="H50" i="9"/>
  <c r="H91" i="9"/>
  <c r="H118" i="9"/>
  <c r="H16" i="9"/>
  <c r="I16" i="9" s="1" a="1"/>
  <c r="I16" i="9" s="1"/>
  <c r="H126" i="9"/>
  <c r="I126" i="9" s="1" a="1"/>
  <c r="I126" i="9" s="1"/>
  <c r="H22" i="9"/>
  <c r="H41" i="9"/>
  <c r="I41" i="9" s="1" a="1"/>
  <c r="I41" i="9" s="1"/>
  <c r="H76" i="9"/>
  <c r="F8" i="8"/>
  <c r="F7" i="8"/>
  <c r="T23" i="8"/>
  <c r="T11" i="8"/>
  <c r="H65" i="11"/>
  <c r="H29" i="11"/>
  <c r="H61" i="11"/>
  <c r="H92" i="11"/>
  <c r="H110" i="9"/>
  <c r="F6" i="8"/>
  <c r="T10" i="8"/>
  <c r="AA31" i="2"/>
  <c r="T7" i="2"/>
  <c r="H85" i="9"/>
  <c r="H59" i="9"/>
  <c r="H57" i="12"/>
  <c r="H120" i="12"/>
  <c r="AH18" i="2"/>
  <c r="T3" i="2"/>
  <c r="M7" i="2"/>
  <c r="H31" i="9"/>
  <c r="H130" i="11"/>
  <c r="H59" i="12"/>
  <c r="F3" i="2"/>
  <c r="AA43" i="2"/>
  <c r="T5" i="2"/>
  <c r="H137" i="9"/>
  <c r="I137" i="9" s="1" a="1"/>
  <c r="I137" i="9" s="1"/>
  <c r="H44" i="10"/>
  <c r="H60" i="10"/>
  <c r="H85" i="10"/>
  <c r="H87" i="10"/>
  <c r="H41" i="10"/>
  <c r="I41" i="10" s="1" a="1"/>
  <c r="I41" i="10" s="1"/>
  <c r="AA19" i="2"/>
  <c r="H113" i="9"/>
  <c r="I113" i="9" s="1" a="1"/>
  <c r="I113" i="9" s="1"/>
  <c r="AA36" i="8"/>
  <c r="AA12" i="8"/>
  <c r="AH34" i="8"/>
  <c r="AH22" i="8"/>
  <c r="AH10" i="8"/>
  <c r="F9" i="2"/>
  <c r="M13" i="8"/>
  <c r="AA23" i="8"/>
  <c r="AH33" i="8"/>
  <c r="H73" i="12"/>
  <c r="H117" i="12"/>
  <c r="H51" i="12"/>
  <c r="H62" i="12"/>
  <c r="H134" i="12"/>
  <c r="H55" i="12"/>
  <c r="H36" i="12"/>
  <c r="H15" i="12"/>
  <c r="H28" i="12"/>
  <c r="H9" i="12"/>
  <c r="H19" i="12"/>
  <c r="H3" i="12"/>
  <c r="H110" i="12"/>
  <c r="H21" i="12"/>
  <c r="H33" i="12"/>
  <c r="H35" i="12"/>
  <c r="I35" i="12" s="1" a="1"/>
  <c r="I35" i="12" s="1"/>
  <c r="H8" i="12"/>
  <c r="H77" i="12"/>
  <c r="H97" i="12"/>
  <c r="H16" i="12"/>
  <c r="H121" i="12"/>
  <c r="H66" i="12"/>
  <c r="H122" i="12"/>
  <c r="H139" i="12"/>
  <c r="H65" i="12"/>
  <c r="H92" i="12"/>
  <c r="H22" i="12"/>
  <c r="H108" i="9"/>
  <c r="H126" i="12"/>
  <c r="H41" i="12"/>
  <c r="AA29" i="2"/>
  <c r="H102" i="9"/>
  <c r="H100" i="12"/>
  <c r="H6" i="12"/>
  <c r="AH27" i="2"/>
  <c r="H72" i="9"/>
  <c r="H75" i="12"/>
  <c r="H53" i="12"/>
  <c r="M9" i="2"/>
  <c r="H32" i="9"/>
  <c r="H60" i="9"/>
  <c r="H132" i="12"/>
  <c r="H83" i="12"/>
  <c r="F5" i="8"/>
  <c r="M19" i="8"/>
  <c r="AH20" i="8"/>
  <c r="AH8" i="8"/>
  <c r="AA26" i="2"/>
  <c r="AH36" i="2"/>
  <c r="H82" i="13"/>
  <c r="H23" i="13"/>
  <c r="H50" i="13"/>
  <c r="H89" i="13"/>
  <c r="H3" i="13"/>
  <c r="H93" i="13"/>
  <c r="H62" i="13"/>
  <c r="H6" i="13"/>
  <c r="H104" i="13"/>
  <c r="H12" i="13"/>
  <c r="H74" i="13"/>
  <c r="H126" i="13"/>
  <c r="I122" i="13" s="1"/>
  <c r="H57" i="13"/>
  <c r="AA4" i="2"/>
  <c r="H138" i="13"/>
  <c r="H113" i="13"/>
  <c r="I112" i="13" s="1"/>
  <c r="AA32" i="2"/>
  <c r="H77" i="13"/>
  <c r="H136" i="13"/>
  <c r="AA28" i="8"/>
  <c r="H65" i="13"/>
  <c r="H88" i="13"/>
  <c r="H131" i="13"/>
  <c r="H29" i="13"/>
  <c r="H76" i="13"/>
  <c r="F10" i="8"/>
  <c r="T25" i="8"/>
  <c r="T13" i="8"/>
  <c r="AA50" i="8"/>
  <c r="AA26" i="8"/>
  <c r="AA14" i="8"/>
  <c r="T21" i="2"/>
  <c r="AA46" i="2"/>
  <c r="AH20" i="2"/>
  <c r="F7" i="2"/>
  <c r="M18" i="8"/>
  <c r="M6" i="8"/>
  <c r="AA17" i="8"/>
  <c r="AH27" i="8"/>
  <c r="AA13" i="2"/>
  <c r="AH11" i="2"/>
  <c r="M16" i="2"/>
  <c r="AA40" i="2"/>
  <c r="T16" i="2"/>
  <c r="F12" i="8"/>
  <c r="M17" i="8"/>
  <c r="M5" i="8"/>
  <c r="T27" i="8"/>
  <c r="T15" i="8"/>
  <c r="AA40" i="8"/>
  <c r="AA4" i="8"/>
  <c r="AH26" i="8"/>
  <c r="AH14" i="8"/>
  <c r="T11" i="2"/>
  <c r="AA24" i="2"/>
  <c r="AH10" i="2"/>
  <c r="H139" i="14"/>
  <c r="H22" i="14"/>
  <c r="H61" i="14"/>
  <c r="H38" i="14"/>
  <c r="H28" i="14"/>
  <c r="T14" i="8"/>
  <c r="AA51" i="8"/>
  <c r="AH3" i="8"/>
  <c r="T22" i="2"/>
  <c r="T10" i="2"/>
  <c r="AA47" i="2"/>
  <c r="H113" i="10"/>
  <c r="I113" i="10" s="1" a="1"/>
  <c r="I113" i="10" s="1"/>
  <c r="H137" i="10"/>
  <c r="H102" i="10"/>
  <c r="H101" i="11"/>
  <c r="H96" i="11"/>
  <c r="H59" i="10"/>
  <c r="H31" i="10"/>
  <c r="H76" i="10"/>
  <c r="H80" i="11"/>
  <c r="H88" i="12"/>
  <c r="H10" i="12"/>
  <c r="H52" i="12"/>
  <c r="H125" i="12"/>
  <c r="H4" i="12"/>
  <c r="H74" i="12"/>
  <c r="H133" i="12"/>
  <c r="A2" i="12"/>
  <c r="H114" i="12"/>
  <c r="H106" i="12"/>
  <c r="H127" i="12"/>
  <c r="H56" i="12"/>
  <c r="H89" i="12"/>
  <c r="H11" i="12"/>
  <c r="H37" i="12"/>
  <c r="H109" i="12"/>
  <c r="H136" i="12"/>
  <c r="H61" i="12"/>
  <c r="H76" i="12"/>
  <c r="H60" i="12"/>
  <c r="H7" i="12"/>
  <c r="H12" i="12"/>
  <c r="H104" i="12"/>
  <c r="H129" i="12"/>
  <c r="H20" i="12"/>
  <c r="H49" i="12"/>
  <c r="H123" i="12"/>
  <c r="H46" i="12"/>
  <c r="H27" i="12"/>
  <c r="H102" i="12"/>
  <c r="H115" i="12"/>
  <c r="I115" i="12" s="1" a="1"/>
  <c r="I115" i="12" s="1"/>
  <c r="H18" i="12"/>
  <c r="H23" i="12"/>
  <c r="H118" i="12"/>
  <c r="H5" i="12"/>
  <c r="H101" i="12"/>
  <c r="H68" i="12"/>
  <c r="H98" i="12"/>
  <c r="H93" i="12"/>
  <c r="H44" i="12"/>
  <c r="H118" i="10"/>
  <c r="A2" i="10"/>
  <c r="H50" i="11"/>
  <c r="T20" i="8"/>
  <c r="H71" i="11"/>
  <c r="H136" i="11"/>
  <c r="H38" i="11"/>
  <c r="H124" i="11"/>
  <c r="H104" i="11"/>
  <c r="H121" i="11"/>
  <c r="H18" i="11"/>
  <c r="H110" i="11"/>
  <c r="H90" i="11"/>
  <c r="H17" i="11"/>
  <c r="H53" i="11"/>
  <c r="H11" i="11"/>
  <c r="H32" i="11"/>
  <c r="H5" i="11"/>
  <c r="H56" i="11"/>
  <c r="H134" i="11"/>
  <c r="H13" i="11"/>
  <c r="H48" i="11"/>
  <c r="H67" i="11"/>
  <c r="H26" i="11"/>
  <c r="H91" i="11"/>
  <c r="H83" i="11"/>
  <c r="H98" i="11"/>
  <c r="H88" i="11"/>
  <c r="H107" i="11"/>
  <c r="H113" i="11"/>
  <c r="H139" i="10"/>
  <c r="H91" i="10"/>
  <c r="H108" i="10"/>
  <c r="H16" i="10"/>
  <c r="I16" i="10" s="1" a="1"/>
  <c r="I16" i="10" s="1"/>
  <c r="H32" i="10"/>
  <c r="H110" i="10"/>
  <c r="H75" i="10"/>
  <c r="H126" i="10"/>
  <c r="I126" i="10" s="1" a="1"/>
  <c r="I126" i="10" s="1"/>
  <c r="H35" i="10"/>
  <c r="I35" i="10" s="1" a="1"/>
  <c r="I35" i="10" s="1"/>
  <c r="H24" i="10"/>
  <c r="H57" i="11"/>
  <c r="I57" i="11" s="1" a="1"/>
  <c r="I57" i="11" s="1"/>
  <c r="H118" i="11"/>
  <c r="H106" i="11"/>
  <c r="M10" i="8"/>
  <c r="T3" i="8"/>
  <c r="AH18" i="8"/>
  <c r="H121" i="10"/>
  <c r="H36" i="11"/>
  <c r="H93" i="11"/>
  <c r="H113" i="12"/>
  <c r="H94" i="12"/>
  <c r="M16" i="8"/>
  <c r="M4" i="8"/>
  <c r="H81" i="10"/>
  <c r="H50" i="10"/>
  <c r="H127" i="11"/>
  <c r="H111" i="11"/>
  <c r="H22" i="10"/>
  <c r="H40" i="11"/>
  <c r="H10" i="11"/>
  <c r="H76" i="11"/>
  <c r="H72" i="10"/>
  <c r="H44" i="11"/>
  <c r="H49" i="11"/>
  <c r="H105" i="11"/>
  <c r="H131" i="12"/>
  <c r="H107" i="12"/>
  <c r="H82" i="12"/>
  <c r="H87" i="12"/>
  <c r="M15" i="2"/>
  <c r="H80" i="13"/>
  <c r="H28" i="13"/>
  <c r="AA19" i="8"/>
  <c r="M8" i="8"/>
  <c r="AA18" i="8"/>
  <c r="H114" i="13"/>
  <c r="H97" i="13"/>
  <c r="H34" i="13"/>
  <c r="AA39" i="2"/>
  <c r="H56" i="13"/>
  <c r="H111" i="13"/>
  <c r="H4" i="13"/>
  <c r="M15" i="8"/>
  <c r="T29" i="8"/>
  <c r="T5" i="8"/>
  <c r="AA30" i="8"/>
  <c r="AH4" i="8"/>
  <c r="H94" i="13"/>
  <c r="H44" i="13"/>
  <c r="H90" i="13"/>
  <c r="H99" i="13"/>
  <c r="H73" i="13"/>
  <c r="H75" i="13"/>
  <c r="H94" i="14"/>
  <c r="H35" i="13"/>
  <c r="I33" i="13" s="1"/>
  <c r="H126" i="14"/>
  <c r="I122" i="14" s="1"/>
  <c r="H125" i="14"/>
  <c r="M14" i="8"/>
  <c r="M7" i="8"/>
  <c r="T24" i="8"/>
  <c r="T12" i="8"/>
  <c r="AA49" i="8"/>
  <c r="AA37" i="8"/>
  <c r="AA25" i="8"/>
  <c r="AA13" i="8"/>
  <c r="AH35" i="8"/>
  <c r="AH23" i="8"/>
  <c r="AH11" i="8"/>
  <c r="H138" i="14"/>
  <c r="AH34" i="2"/>
  <c r="M9" i="8"/>
  <c r="AA42" i="8"/>
  <c r="AA6" i="8"/>
  <c r="AH16" i="8"/>
  <c r="H103" i="14"/>
  <c r="H130" i="13"/>
  <c r="H32" i="13"/>
  <c r="H54" i="13"/>
  <c r="H15" i="13"/>
  <c r="H61" i="13"/>
  <c r="H132" i="13"/>
  <c r="H119" i="13"/>
  <c r="H75" i="14"/>
  <c r="H133" i="14"/>
  <c r="H120" i="14"/>
  <c r="AA14" i="2"/>
  <c r="H123" i="13"/>
  <c r="H102" i="13"/>
  <c r="H85" i="13"/>
  <c r="H117" i="13"/>
  <c r="M3" i="8"/>
  <c r="T17" i="8"/>
  <c r="H127" i="14"/>
  <c r="H9" i="13"/>
  <c r="H8" i="13"/>
  <c r="H18" i="13"/>
  <c r="H134" i="13"/>
  <c r="H49" i="13"/>
  <c r="H120" i="13"/>
  <c r="H37" i="14"/>
  <c r="H128" i="13"/>
  <c r="H10" i="14"/>
  <c r="H49" i="14"/>
  <c r="H40" i="14"/>
  <c r="M12" i="8"/>
  <c r="T22" i="8"/>
  <c r="AA47" i="8"/>
  <c r="AA11" i="8"/>
  <c r="AA10" i="2"/>
  <c r="H139" i="11"/>
  <c r="H73" i="11"/>
  <c r="H27" i="11"/>
  <c r="H15" i="11"/>
  <c r="H63" i="11"/>
  <c r="H19" i="11"/>
  <c r="H82" i="11"/>
  <c r="H129" i="11"/>
  <c r="H3" i="11"/>
  <c r="H131" i="11"/>
  <c r="H117" i="11"/>
  <c r="A2" i="11"/>
  <c r="H41" i="11"/>
  <c r="H24" i="11"/>
  <c r="H89" i="11"/>
  <c r="H45" i="11"/>
  <c r="H30" i="11"/>
  <c r="H94" i="11"/>
  <c r="H51" i="11"/>
  <c r="H97" i="11"/>
  <c r="H9" i="11"/>
  <c r="H138" i="11"/>
  <c r="H33" i="11"/>
  <c r="H132" i="11"/>
  <c r="H35" i="11"/>
  <c r="I35" i="11" s="1" a="1"/>
  <c r="I35" i="11" s="1"/>
  <c r="H22" i="11"/>
  <c r="H81" i="11"/>
  <c r="H12" i="11"/>
  <c r="H46" i="11"/>
  <c r="H123" i="11"/>
  <c r="H125" i="11"/>
  <c r="H66" i="11"/>
  <c r="H39" i="11"/>
  <c r="H25" i="11"/>
  <c r="H42" i="11"/>
  <c r="H31" i="11"/>
  <c r="H108" i="11"/>
  <c r="H119" i="11"/>
  <c r="H74" i="11"/>
  <c r="H4" i="11"/>
  <c r="H6" i="11"/>
  <c r="H128" i="11"/>
  <c r="H68" i="11"/>
  <c r="H55" i="11"/>
  <c r="H70" i="11"/>
  <c r="H87" i="11"/>
  <c r="H75" i="11"/>
  <c r="H126" i="11"/>
  <c r="H116" i="11"/>
  <c r="H112" i="11"/>
  <c r="H133" i="11"/>
  <c r="H47" i="11"/>
  <c r="T4" i="8"/>
  <c r="H39" i="12"/>
  <c r="H13" i="12"/>
  <c r="H45" i="12"/>
  <c r="H71" i="12"/>
  <c r="H128" i="12"/>
  <c r="H96" i="12"/>
  <c r="H79" i="12"/>
  <c r="H63" i="12"/>
  <c r="H47" i="12"/>
  <c r="H29" i="12"/>
  <c r="H26" i="12"/>
  <c r="H103" i="12"/>
  <c r="H91" i="12"/>
  <c r="H42" i="12"/>
  <c r="H116" i="12"/>
  <c r="H130" i="12"/>
  <c r="H112" i="12"/>
  <c r="H80" i="12"/>
  <c r="H64" i="12"/>
  <c r="H48" i="12"/>
  <c r="H30" i="12"/>
  <c r="H14" i="12"/>
  <c r="H58" i="12"/>
  <c r="H137" i="12"/>
  <c r="H43" i="12"/>
  <c r="H108" i="12"/>
  <c r="H67" i="12"/>
  <c r="H50" i="12"/>
  <c r="H95" i="12"/>
  <c r="H17" i="12"/>
  <c r="H135" i="12"/>
  <c r="H25" i="12"/>
  <c r="H85" i="12"/>
  <c r="H81" i="12"/>
  <c r="H86" i="12"/>
  <c r="H119" i="12"/>
  <c r="H38" i="12"/>
  <c r="H111" i="12"/>
  <c r="H34" i="12"/>
  <c r="H24" i="12"/>
  <c r="H105" i="12"/>
  <c r="H99" i="12"/>
  <c r="H69" i="12"/>
  <c r="H31" i="12"/>
  <c r="H70" i="14"/>
  <c r="H14" i="14"/>
  <c r="H111" i="14"/>
  <c r="H89" i="14"/>
  <c r="H135" i="14"/>
  <c r="H114" i="14"/>
  <c r="H112" i="14"/>
  <c r="H121" i="14"/>
  <c r="H92" i="14"/>
  <c r="H91" i="14"/>
  <c r="H16" i="14"/>
  <c r="I15" i="14" s="1"/>
  <c r="H99" i="14"/>
  <c r="H59" i="14"/>
  <c r="H57" i="14"/>
  <c r="H101" i="14"/>
  <c r="H46" i="14"/>
  <c r="H76" i="14"/>
  <c r="H87" i="14"/>
  <c r="H123" i="14"/>
  <c r="H122" i="14"/>
  <c r="H68" i="14"/>
  <c r="H67" i="14"/>
  <c r="H86" i="14"/>
  <c r="H63" i="14"/>
  <c r="H41" i="14"/>
  <c r="I36" i="14" s="1"/>
  <c r="H39" i="14"/>
  <c r="H85" i="14"/>
  <c r="H12" i="14"/>
  <c r="H42" i="14"/>
  <c r="H71" i="14"/>
  <c r="H109" i="14"/>
  <c r="H108" i="14"/>
  <c r="H56" i="14"/>
  <c r="H55" i="14"/>
  <c r="H100" i="14"/>
  <c r="H60" i="14"/>
  <c r="H21" i="14"/>
  <c r="H15" i="14"/>
  <c r="H11" i="14"/>
  <c r="H53" i="14"/>
  <c r="H9" i="14"/>
  <c r="H115" i="14"/>
  <c r="J115" i="14" s="1"/>
  <c r="K115" i="14" s="1"/>
  <c r="H84" i="14"/>
  <c r="H129" i="14"/>
  <c r="H124" i="14"/>
  <c r="H117" i="14"/>
  <c r="H130" i="14"/>
  <c r="H35" i="14"/>
  <c r="I33" i="14" s="1"/>
  <c r="H66" i="14"/>
  <c r="H93" i="14"/>
  <c r="H106" i="14"/>
  <c r="H83" i="14"/>
  <c r="H96" i="14"/>
  <c r="H17" i="14"/>
  <c r="H136" i="14"/>
  <c r="H128" i="14"/>
  <c r="H79" i="14"/>
  <c r="H137" i="11"/>
  <c r="H77" i="11"/>
  <c r="H99" i="11"/>
  <c r="H95" i="11"/>
  <c r="H62" i="11"/>
  <c r="H102" i="11"/>
  <c r="H100" i="11"/>
  <c r="H84" i="11"/>
  <c r="H52" i="11"/>
  <c r="H79" i="11"/>
  <c r="H43" i="11"/>
  <c r="T16" i="8"/>
  <c r="AA41" i="8"/>
  <c r="AA29" i="8"/>
  <c r="AA5" i="8"/>
  <c r="AH15" i="8"/>
  <c r="H85" i="11"/>
  <c r="H60" i="11"/>
  <c r="H86" i="11"/>
  <c r="H54" i="11"/>
  <c r="H37" i="11"/>
  <c r="H64" i="11"/>
  <c r="H135" i="11"/>
  <c r="H120" i="11"/>
  <c r="H140" i="11"/>
  <c r="H72" i="11"/>
  <c r="H78" i="11"/>
  <c r="H115" i="11"/>
  <c r="I115" i="11" s="1" a="1"/>
  <c r="I115" i="11" s="1"/>
  <c r="H8" i="11"/>
  <c r="H109" i="11"/>
  <c r="H103" i="11"/>
  <c r="H59" i="11"/>
  <c r="H16" i="11"/>
  <c r="H69" i="11"/>
  <c r="H23" i="11"/>
  <c r="H20" i="11"/>
  <c r="H34" i="11"/>
  <c r="H122" i="11"/>
  <c r="H28" i="11"/>
  <c r="H69" i="13"/>
  <c r="H22" i="13"/>
  <c r="H21" i="13"/>
  <c r="H24" i="13"/>
  <c r="H16" i="13"/>
  <c r="I15" i="13" s="1"/>
  <c r="H42" i="13"/>
  <c r="H133" i="13"/>
  <c r="H140" i="13"/>
  <c r="H17" i="13"/>
  <c r="H30" i="13"/>
  <c r="H55" i="13"/>
  <c r="H68" i="13"/>
  <c r="H10" i="13"/>
  <c r="H45" i="13"/>
  <c r="H48" i="13"/>
  <c r="H40" i="13"/>
  <c r="H13" i="13"/>
  <c r="H26" i="13"/>
  <c r="H27" i="13"/>
  <c r="H41" i="13"/>
  <c r="I36" i="13" s="1"/>
  <c r="H66" i="13"/>
  <c r="H79" i="13"/>
  <c r="H92" i="13"/>
  <c r="H95" i="13"/>
  <c r="H118" i="13"/>
  <c r="H60" i="13"/>
  <c r="H52" i="13"/>
  <c r="H25" i="13"/>
  <c r="H38" i="13"/>
  <c r="H39" i="13"/>
  <c r="H53" i="13"/>
  <c r="H78" i="13"/>
  <c r="H91" i="13"/>
  <c r="H106" i="13"/>
  <c r="H47" i="13"/>
  <c r="A2" i="13"/>
  <c r="H116" i="13"/>
  <c r="H72" i="13"/>
  <c r="H100" i="13"/>
  <c r="H109" i="13"/>
  <c r="H51" i="13"/>
  <c r="H101" i="13"/>
  <c r="H19" i="13"/>
  <c r="H59" i="13"/>
  <c r="H46" i="13"/>
  <c r="H33" i="13"/>
  <c r="H83" i="13"/>
  <c r="H84" i="13"/>
  <c r="H121" i="13"/>
  <c r="H63" i="13"/>
  <c r="H125" i="13"/>
  <c r="H43" i="13"/>
  <c r="H112" i="13"/>
  <c r="H107" i="13"/>
  <c r="H96" i="13"/>
  <c r="H124" i="13"/>
  <c r="H14" i="13"/>
  <c r="H87" i="13"/>
  <c r="H137" i="13"/>
  <c r="H67" i="13"/>
  <c r="H105" i="13"/>
  <c r="M11" i="8"/>
  <c r="I130" i="13" l="1"/>
  <c r="I105" i="13"/>
  <c r="I31" i="13"/>
  <c r="K31" i="13" s="1"/>
  <c r="J128" i="13"/>
  <c r="K128" i="13" s="1"/>
  <c r="I31" i="12" a="1"/>
  <c r="I31" i="12" s="1"/>
  <c r="I31" i="14"/>
  <c r="K31" i="14" s="1"/>
  <c r="I22" i="9" a="1"/>
  <c r="I22" i="9" s="1"/>
  <c r="I21" i="14"/>
  <c r="J33" i="14"/>
  <c r="K33" i="14" s="1"/>
  <c r="J26" i="14"/>
  <c r="K26" i="14" s="1"/>
  <c r="I43" i="14"/>
  <c r="I105" i="14"/>
  <c r="I116" i="14"/>
  <c r="I130" i="14"/>
  <c r="J3" i="14"/>
  <c r="K3" i="14" s="1"/>
  <c r="J21" i="14"/>
  <c r="I112" i="11" a="1"/>
  <c r="I112" i="11" s="1"/>
  <c r="J57" i="14"/>
  <c r="K57" i="14" s="1"/>
  <c r="I57" i="12" a="1"/>
  <c r="I57" i="12" s="1"/>
  <c r="I44" i="10" a="1"/>
  <c r="I44" i="10" s="1"/>
  <c r="I54" i="12" a="1"/>
  <c r="I54" i="12" s="1"/>
  <c r="J57" i="13"/>
  <c r="K57" i="13" s="1"/>
  <c r="I3" i="12" a="1"/>
  <c r="I3" i="12" s="1"/>
  <c r="I118" i="9" a="1"/>
  <c r="I118" i="9" s="1"/>
  <c r="I44" i="9" a="1"/>
  <c r="I44" i="9" s="1"/>
  <c r="J112" i="13"/>
  <c r="K112" i="13" s="1"/>
  <c r="I22" i="10" a="1"/>
  <c r="I22" i="10" s="1"/>
  <c r="I81" i="9" a="1"/>
  <c r="I81" i="9" s="1"/>
  <c r="I43" i="13"/>
  <c r="I59" i="9" a="1"/>
  <c r="I59" i="9" s="1"/>
  <c r="I81" i="10" a="1"/>
  <c r="I81" i="10" s="1"/>
  <c r="J112" i="14"/>
  <c r="K112" i="14" s="1"/>
  <c r="I33" i="12" a="1"/>
  <c r="I33" i="12" s="1"/>
  <c r="J128" i="14"/>
  <c r="K128" i="14" s="1"/>
  <c r="I59" i="11" a="1"/>
  <c r="I59" i="11" s="1"/>
  <c r="I54" i="11" a="1"/>
  <c r="I54" i="11" s="1"/>
  <c r="J8" i="14"/>
  <c r="K8" i="14" s="1"/>
  <c r="I68" i="14"/>
  <c r="J43" i="14"/>
  <c r="I105" i="11" a="1"/>
  <c r="I105" i="11" s="1"/>
  <c r="I61" i="11" a="1"/>
  <c r="I61" i="11" s="1"/>
  <c r="I72" i="9" a="1"/>
  <c r="I72" i="9" s="1"/>
  <c r="I72" i="10" a="1"/>
  <c r="I72" i="10" s="1"/>
  <c r="I31" i="10" a="1"/>
  <c r="I31" i="10" s="1"/>
  <c r="I59" i="10" a="1"/>
  <c r="I59" i="10" s="1"/>
  <c r="I59" i="12" a="1"/>
  <c r="I59" i="12" s="1"/>
  <c r="J36" i="13"/>
  <c r="K36" i="13" s="1"/>
  <c r="J105" i="14"/>
  <c r="I122" i="12" a="1"/>
  <c r="I122" i="12" s="1"/>
  <c r="J3" i="13"/>
  <c r="K3" i="13" s="1"/>
  <c r="I31" i="9" a="1"/>
  <c r="I31" i="9" s="1"/>
  <c r="I108" i="9" a="1"/>
  <c r="I108" i="9" s="1"/>
  <c r="I21" i="11" a="1"/>
  <c r="I21" i="11" s="1"/>
  <c r="I81" i="14"/>
  <c r="I26" i="12" a="1"/>
  <c r="I26" i="12" s="1"/>
  <c r="J116" i="13"/>
  <c r="J8" i="13"/>
  <c r="K8" i="13" s="1"/>
  <c r="J33" i="13"/>
  <c r="K33" i="13" s="1"/>
  <c r="J15" i="13"/>
  <c r="K15" i="13" s="1"/>
  <c r="J36" i="14"/>
  <c r="K36" i="14" s="1"/>
  <c r="I108" i="10" a="1"/>
  <c r="I108" i="10" s="1"/>
  <c r="I15" i="11" a="1"/>
  <c r="I15" i="11" s="1"/>
  <c r="J59" i="14"/>
  <c r="I61" i="12" a="1"/>
  <c r="I61" i="12" s="1"/>
  <c r="J81" i="14"/>
  <c r="I68" i="12" a="1"/>
  <c r="I68" i="12" s="1"/>
  <c r="I118" i="10" a="1"/>
  <c r="I118" i="10" s="1"/>
  <c r="J130" i="13"/>
  <c r="J116" i="14"/>
  <c r="J54" i="14"/>
  <c r="K54" i="14" s="1"/>
  <c r="I15" i="12" a="1"/>
  <c r="I15" i="12" s="1"/>
  <c r="I137" i="10" a="1"/>
  <c r="I137" i="10" s="1"/>
  <c r="J81" i="13"/>
  <c r="J54" i="13"/>
  <c r="K54" i="13" s="1"/>
  <c r="I81" i="13"/>
  <c r="I21" i="12" a="1"/>
  <c r="I21" i="12" s="1"/>
  <c r="I130" i="11" a="1"/>
  <c r="I130" i="11" s="1"/>
  <c r="I26" i="11" a="1"/>
  <c r="I26" i="11" s="1"/>
  <c r="J130" i="14"/>
  <c r="I105" i="12" a="1"/>
  <c r="I105" i="12" s="1"/>
  <c r="I81" i="12" a="1"/>
  <c r="I81" i="12" s="1"/>
  <c r="I112" i="12" a="1"/>
  <c r="I112" i="12" s="1"/>
  <c r="I128" i="12" a="1"/>
  <c r="I128" i="12" s="1"/>
  <c r="I31" i="11" a="1"/>
  <c r="I31" i="11" s="1"/>
  <c r="I33" i="11" a="1"/>
  <c r="I33" i="11" s="1"/>
  <c r="I36" i="11" a="1"/>
  <c r="I36" i="11" s="1"/>
  <c r="I116" i="12" a="1"/>
  <c r="I116" i="12" s="1"/>
  <c r="J122" i="13"/>
  <c r="K122" i="13" s="1"/>
  <c r="I8" i="12" a="1"/>
  <c r="I8" i="12" s="1"/>
  <c r="I122" i="11" a="1"/>
  <c r="I122" i="11" s="1"/>
  <c r="J59" i="13"/>
  <c r="I68" i="13"/>
  <c r="I21" i="13"/>
  <c r="I43" i="11" a="1"/>
  <c r="I43" i="11" s="1"/>
  <c r="J68" i="14"/>
  <c r="I116" i="11" a="1"/>
  <c r="I116" i="11" s="1"/>
  <c r="J105" i="13"/>
  <c r="I116" i="13"/>
  <c r="I130" i="12" a="1"/>
  <c r="I130" i="12" s="1"/>
  <c r="J68" i="13"/>
  <c r="I8" i="11" a="1"/>
  <c r="I8" i="11" s="1"/>
  <c r="I36" i="12" a="1"/>
  <c r="I36" i="12" s="1"/>
  <c r="I3" i="11" a="1"/>
  <c r="I3" i="11" s="1"/>
  <c r="I59" i="13"/>
  <c r="J15" i="14"/>
  <c r="K15" i="14" s="1"/>
  <c r="I128" i="11" a="1"/>
  <c r="I128" i="11" s="1"/>
  <c r="J43" i="13"/>
  <c r="J21" i="13"/>
  <c r="J122" i="14"/>
  <c r="K122" i="14" s="1"/>
  <c r="I43" i="12" a="1"/>
  <c r="I43" i="12" s="1"/>
  <c r="I68" i="11" a="1"/>
  <c r="I68" i="11" s="1"/>
  <c r="I81" i="11" a="1"/>
  <c r="I81" i="11" s="1"/>
  <c r="J26" i="13"/>
  <c r="K26" i="13" s="1"/>
  <c r="I59" i="14"/>
  <c r="K130" i="13" l="1"/>
  <c r="K105" i="13"/>
  <c r="K105" i="14"/>
  <c r="K43" i="14"/>
  <c r="K21" i="14"/>
  <c r="K130" i="14"/>
  <c r="K116" i="14"/>
  <c r="K81" i="14"/>
  <c r="K68" i="14"/>
  <c r="K68" i="13"/>
  <c r="K43" i="13"/>
  <c r="K59" i="14"/>
  <c r="K59" i="13"/>
  <c r="K116" i="13"/>
  <c r="K81" i="13"/>
  <c r="K21" i="1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<sst xmlns="http://schemas.openxmlformats.org/spreadsheetml/2006/main" count="2371" uniqueCount="682">
  <si>
    <t>Nom</t>
  </si>
  <si>
    <t>Prénom</t>
  </si>
  <si>
    <t>Statut</t>
  </si>
  <si>
    <t>Sexe</t>
  </si>
  <si>
    <t>Index</t>
  </si>
  <si>
    <t>Entité</t>
  </si>
  <si>
    <t>Licence FFG</t>
  </si>
  <si>
    <t>LAMOUR</t>
  </si>
  <si>
    <t>Eric</t>
  </si>
  <si>
    <t>S</t>
  </si>
  <si>
    <t>H</t>
  </si>
  <si>
    <t>16</t>
  </si>
  <si>
    <t>Banque Palatine</t>
  </si>
  <si>
    <t>044214097</t>
  </si>
  <si>
    <t>GAMBILLO</t>
  </si>
  <si>
    <t>Franco</t>
  </si>
  <si>
    <t>19,6</t>
  </si>
  <si>
    <t>521918187</t>
  </si>
  <si>
    <t>POULALION</t>
  </si>
  <si>
    <t>Fabrice</t>
  </si>
  <si>
    <t>23,5</t>
  </si>
  <si>
    <t>522013330</t>
  </si>
  <si>
    <t>CORDIER</t>
  </si>
  <si>
    <t>Matthieu</t>
  </si>
  <si>
    <t>3,9</t>
  </si>
  <si>
    <t>043346122</t>
  </si>
  <si>
    <t>GRASSIOT</t>
  </si>
  <si>
    <t>Alexis</t>
  </si>
  <si>
    <t>54</t>
  </si>
  <si>
    <t>537602194</t>
  </si>
  <si>
    <t>BERTON</t>
  </si>
  <si>
    <t>Nicolas</t>
  </si>
  <si>
    <t>BPALC</t>
  </si>
  <si>
    <t>539465204</t>
  </si>
  <si>
    <t>HOUPIN</t>
  </si>
  <si>
    <t>Gilles</t>
  </si>
  <si>
    <t>516388171</t>
  </si>
  <si>
    <t>LEMAIRE</t>
  </si>
  <si>
    <t>PESTA</t>
  </si>
  <si>
    <t>Jonathan</t>
  </si>
  <si>
    <t>044509307</t>
  </si>
  <si>
    <t>PETITFRERE</t>
  </si>
  <si>
    <t>Olivier</t>
  </si>
  <si>
    <t>WEBER</t>
  </si>
  <si>
    <t>Philippe</t>
  </si>
  <si>
    <t>515192268</t>
  </si>
  <si>
    <t>SEMBLAT</t>
  </si>
  <si>
    <t>Carol Charles</t>
  </si>
  <si>
    <t>523509277</t>
  </si>
  <si>
    <t>GLAUDAS</t>
  </si>
  <si>
    <t>Bruno</t>
  </si>
  <si>
    <t>13</t>
  </si>
  <si>
    <t>BPAURA</t>
  </si>
  <si>
    <t>049999012</t>
  </si>
  <si>
    <t>SERRATRICE</t>
  </si>
  <si>
    <t>Marc</t>
  </si>
  <si>
    <t>15</t>
  </si>
  <si>
    <t>514161118</t>
  </si>
  <si>
    <t>GEA</t>
  </si>
  <si>
    <t>Bernard</t>
  </si>
  <si>
    <t>22</t>
  </si>
  <si>
    <t>NIGON</t>
  </si>
  <si>
    <t>Florent</t>
  </si>
  <si>
    <t>28</t>
  </si>
  <si>
    <t>CREPET NIGON</t>
  </si>
  <si>
    <t>Sandrine</t>
  </si>
  <si>
    <t>F</t>
  </si>
  <si>
    <t>34</t>
  </si>
  <si>
    <t>BLANCHARD</t>
  </si>
  <si>
    <t>8</t>
  </si>
  <si>
    <t>FERRANDON</t>
  </si>
  <si>
    <t>STéPHANE</t>
  </si>
  <si>
    <t>10,9</t>
  </si>
  <si>
    <t>BPBFC</t>
  </si>
  <si>
    <t>540085201</t>
  </si>
  <si>
    <t>AGNES</t>
  </si>
  <si>
    <t>16,1</t>
  </si>
  <si>
    <t>540084202</t>
  </si>
  <si>
    <t>REVENU</t>
  </si>
  <si>
    <t>SYLVAIN</t>
  </si>
  <si>
    <t>20,4</t>
  </si>
  <si>
    <t>547637245</t>
  </si>
  <si>
    <t>ALLAIN</t>
  </si>
  <si>
    <t>LOIC</t>
  </si>
  <si>
    <t>32</t>
  </si>
  <si>
    <t>527813190</t>
  </si>
  <si>
    <t>Laura</t>
  </si>
  <si>
    <t>E</t>
  </si>
  <si>
    <t>44</t>
  </si>
  <si>
    <t>051413362</t>
  </si>
  <si>
    <t>CORMIER</t>
  </si>
  <si>
    <t>Brice</t>
  </si>
  <si>
    <t>20.2</t>
  </si>
  <si>
    <t>BPCE SA</t>
  </si>
  <si>
    <t>VIVAUX</t>
  </si>
  <si>
    <t>Guillaume</t>
  </si>
  <si>
    <t>31</t>
  </si>
  <si>
    <t>Barthelemi</t>
  </si>
  <si>
    <t>40</t>
  </si>
  <si>
    <t>PREVOST</t>
  </si>
  <si>
    <t>Vincent</t>
  </si>
  <si>
    <t>46</t>
  </si>
  <si>
    <t>041046154</t>
  </si>
  <si>
    <t>BENOIST</t>
  </si>
  <si>
    <t>Julien</t>
  </si>
  <si>
    <t>542515199</t>
  </si>
  <si>
    <t>DI GIANNI</t>
  </si>
  <si>
    <t>Muriel</t>
  </si>
  <si>
    <t>11</t>
  </si>
  <si>
    <t>BPCE SI</t>
  </si>
  <si>
    <t>042600256</t>
  </si>
  <si>
    <t>MATTEI</t>
  </si>
  <si>
    <t>Véronique</t>
  </si>
  <si>
    <t>39</t>
  </si>
  <si>
    <t>045448132</t>
  </si>
  <si>
    <t>DURANDE</t>
  </si>
  <si>
    <t>Stéphane</t>
  </si>
  <si>
    <t>15,3</t>
  </si>
  <si>
    <t>BPCE-IT</t>
  </si>
  <si>
    <t>521673236</t>
  </si>
  <si>
    <t>ZACCAGNINO</t>
  </si>
  <si>
    <t>Sylvie</t>
  </si>
  <si>
    <t>23,8</t>
  </si>
  <si>
    <t>513819335</t>
  </si>
  <si>
    <t>DUPRE</t>
  </si>
  <si>
    <t>Herve</t>
  </si>
  <si>
    <t>32,9</t>
  </si>
  <si>
    <t>044737073</t>
  </si>
  <si>
    <t>SOUBIRON</t>
  </si>
  <si>
    <t>Béatrice</t>
  </si>
  <si>
    <t>-0,9</t>
  </si>
  <si>
    <t>BPOC</t>
  </si>
  <si>
    <t>541713075</t>
  </si>
  <si>
    <t>LACAZE</t>
  </si>
  <si>
    <t>16,9</t>
  </si>
  <si>
    <t>046229200</t>
  </si>
  <si>
    <t>RECHE</t>
  </si>
  <si>
    <t>André</t>
  </si>
  <si>
    <t>18,8</t>
  </si>
  <si>
    <t>514848070</t>
  </si>
  <si>
    <t>LEGROS</t>
  </si>
  <si>
    <t>Daniel</t>
  </si>
  <si>
    <t>20,7</t>
  </si>
  <si>
    <t>520245343</t>
  </si>
  <si>
    <t>PRADERE</t>
  </si>
  <si>
    <t>7,7</t>
  </si>
  <si>
    <t>520732138</t>
  </si>
  <si>
    <t>MANSIOUS</t>
  </si>
  <si>
    <t>Christophe</t>
  </si>
  <si>
    <t>7.8</t>
  </si>
  <si>
    <t>530469155</t>
  </si>
  <si>
    <t>TRAININI</t>
  </si>
  <si>
    <t>François</t>
  </si>
  <si>
    <t>541427072</t>
  </si>
  <si>
    <t>WINOGRAD</t>
  </si>
  <si>
    <t>Serge</t>
  </si>
  <si>
    <t>CEAPC</t>
  </si>
  <si>
    <t>049810064</t>
  </si>
  <si>
    <t>DULAU</t>
  </si>
  <si>
    <t>Emmanuel</t>
  </si>
  <si>
    <t>MEROUR</t>
  </si>
  <si>
    <t>Stephane</t>
  </si>
  <si>
    <t>511843142</t>
  </si>
  <si>
    <t>GUIMARAES</t>
  </si>
  <si>
    <t>Carlos</t>
  </si>
  <si>
    <t>045534171</t>
  </si>
  <si>
    <t>BEUVELOT</t>
  </si>
  <si>
    <t>Gaël</t>
  </si>
  <si>
    <t>QUINTON</t>
  </si>
  <si>
    <t>Richard</t>
  </si>
  <si>
    <t>DECRESSAIN</t>
  </si>
  <si>
    <t>Amaury</t>
  </si>
  <si>
    <t>541770209</t>
  </si>
  <si>
    <t>PARE</t>
  </si>
  <si>
    <t>Rémi</t>
  </si>
  <si>
    <t>044102284</t>
  </si>
  <si>
    <t>MOCAER</t>
  </si>
  <si>
    <t>Elodie</t>
  </si>
  <si>
    <t>514113372</t>
  </si>
  <si>
    <t>COUTURIER</t>
  </si>
  <si>
    <t>Bénédicte</t>
  </si>
  <si>
    <t>LUGIER</t>
  </si>
  <si>
    <t>Christian</t>
  </si>
  <si>
    <t>043923327</t>
  </si>
  <si>
    <t>RENARD</t>
  </si>
  <si>
    <t>Maxime</t>
  </si>
  <si>
    <t>21</t>
  </si>
  <si>
    <t>CEBFC</t>
  </si>
  <si>
    <t>PETIOT</t>
  </si>
  <si>
    <t>Jérôme</t>
  </si>
  <si>
    <t>25,3</t>
  </si>
  <si>
    <t>535805193</t>
  </si>
  <si>
    <t>LUCQ</t>
  </si>
  <si>
    <t>Laurent</t>
  </si>
  <si>
    <t>9</t>
  </si>
  <si>
    <t>048143143</t>
  </si>
  <si>
    <t>CAVALLO</t>
  </si>
  <si>
    <t>JEAN PIERRE</t>
  </si>
  <si>
    <t>15.8</t>
  </si>
  <si>
    <t>CECAZ</t>
  </si>
  <si>
    <t>518672056</t>
  </si>
  <si>
    <t>JAUSSAUD</t>
  </si>
  <si>
    <t>JOHAN</t>
  </si>
  <si>
    <t>9.8</t>
  </si>
  <si>
    <t>042863242</t>
  </si>
  <si>
    <t>BARTELMANN</t>
  </si>
  <si>
    <t>Caroline</t>
  </si>
  <si>
    <t>19</t>
  </si>
  <si>
    <t>CEGEE</t>
  </si>
  <si>
    <t>538702280</t>
  </si>
  <si>
    <t>ZAHM</t>
  </si>
  <si>
    <t>Francois</t>
  </si>
  <si>
    <t>23,2</t>
  </si>
  <si>
    <t>521625314</t>
  </si>
  <si>
    <t>ROLLAND</t>
  </si>
  <si>
    <t>Gautier</t>
  </si>
  <si>
    <t>24,5</t>
  </si>
  <si>
    <t>528886226</t>
  </si>
  <si>
    <t>LUTTMANN</t>
  </si>
  <si>
    <t>25,2</t>
  </si>
  <si>
    <t>542250199</t>
  </si>
  <si>
    <t>NICOLAS</t>
  </si>
  <si>
    <t>Alain</t>
  </si>
  <si>
    <t>27</t>
  </si>
  <si>
    <t>522005321</t>
  </si>
  <si>
    <t>MAGI</t>
  </si>
  <si>
    <t>Michel</t>
  </si>
  <si>
    <t>28,01</t>
  </si>
  <si>
    <t>517331354</t>
  </si>
  <si>
    <t>JOBERT</t>
  </si>
  <si>
    <t>Dominique</t>
  </si>
  <si>
    <t>517532342</t>
  </si>
  <si>
    <t>BENOIT</t>
  </si>
  <si>
    <t>Christine</t>
  </si>
  <si>
    <t>41,6</t>
  </si>
  <si>
    <t>522770334</t>
  </si>
  <si>
    <t>GUYOT</t>
  </si>
  <si>
    <t>Florian</t>
  </si>
  <si>
    <t>524946178</t>
  </si>
  <si>
    <t>ADAM</t>
  </si>
  <si>
    <t>HUBERT</t>
  </si>
  <si>
    <t>CEHDF</t>
  </si>
  <si>
    <t>VINSSIAT</t>
  </si>
  <si>
    <t>JEAN-PAUL</t>
  </si>
  <si>
    <t>042577182</t>
  </si>
  <si>
    <t>VELU</t>
  </si>
  <si>
    <t>HOUSSIN</t>
  </si>
  <si>
    <t>MARIE CHRISTINE</t>
  </si>
  <si>
    <t>043662297</t>
  </si>
  <si>
    <t>VANLABEKE</t>
  </si>
  <si>
    <t>JULIEN</t>
  </si>
  <si>
    <t>DEVLIES</t>
  </si>
  <si>
    <t>THIERRY</t>
  </si>
  <si>
    <t>HOCHIN</t>
  </si>
  <si>
    <t>DIDIER</t>
  </si>
  <si>
    <t>049513048</t>
  </si>
  <si>
    <t>DELAHAYE</t>
  </si>
  <si>
    <t>OLIVIER</t>
  </si>
  <si>
    <t>DUQUENNE</t>
  </si>
  <si>
    <t>EDOUARD</t>
  </si>
  <si>
    <t>BIOMEZ</t>
  </si>
  <si>
    <t>FLORENT</t>
  </si>
  <si>
    <t>SIMONIN</t>
  </si>
  <si>
    <t>MARIE-CLAIRE</t>
  </si>
  <si>
    <t>048338190</t>
  </si>
  <si>
    <t>DELPHINE</t>
  </si>
  <si>
    <t>PATRICK</t>
  </si>
  <si>
    <t>RIEUNIER</t>
  </si>
  <si>
    <t>Jean-Rémi</t>
  </si>
  <si>
    <t>1,9</t>
  </si>
  <si>
    <t>CEIDF</t>
  </si>
  <si>
    <t xml:space="preserve">543248164 </t>
  </si>
  <si>
    <t>BAUDIN</t>
  </si>
  <si>
    <t>LAMBILLON</t>
  </si>
  <si>
    <t>Sebastien</t>
  </si>
  <si>
    <t>18,2</t>
  </si>
  <si>
    <t>512042032</t>
  </si>
  <si>
    <t>GONDOLE</t>
  </si>
  <si>
    <t>18,5</t>
  </si>
  <si>
    <t>541526116</t>
  </si>
  <si>
    <t>BRKIC</t>
  </si>
  <si>
    <t>Alexandre</t>
  </si>
  <si>
    <t>048647145</t>
  </si>
  <si>
    <t>CHENOUNA</t>
  </si>
  <si>
    <t>Djilali</t>
  </si>
  <si>
    <t>20,8</t>
  </si>
  <si>
    <t>042075243</t>
  </si>
  <si>
    <t>CHUSSEAU</t>
  </si>
  <si>
    <t>Cedric</t>
  </si>
  <si>
    <t>21,1</t>
  </si>
  <si>
    <t>042078247</t>
  </si>
  <si>
    <t>HOUDOUIN</t>
  </si>
  <si>
    <t>Didier</t>
  </si>
  <si>
    <t>23</t>
  </si>
  <si>
    <t>049524235</t>
  </si>
  <si>
    <t>LE DRU</t>
  </si>
  <si>
    <t>Jean-Jacques</t>
  </si>
  <si>
    <t>24,2</t>
  </si>
  <si>
    <t>LETHONGSAVARN</t>
  </si>
  <si>
    <t>Vivien</t>
  </si>
  <si>
    <t>24,3</t>
  </si>
  <si>
    <t xml:space="preserve">545649245 </t>
  </si>
  <si>
    <t>DEFREMONT</t>
  </si>
  <si>
    <t>04 048258</t>
  </si>
  <si>
    <t>MOSTEFAI</t>
  </si>
  <si>
    <t>Jean-Claude</t>
  </si>
  <si>
    <t>24,8</t>
  </si>
  <si>
    <t>DONADIEU</t>
  </si>
  <si>
    <t>32,3</t>
  </si>
  <si>
    <t>049059258</t>
  </si>
  <si>
    <t>MSICA</t>
  </si>
  <si>
    <t>33</t>
  </si>
  <si>
    <t>52 382234</t>
  </si>
  <si>
    <t>ILLIVI</t>
  </si>
  <si>
    <t>Sylvain</t>
  </si>
  <si>
    <t>34,1</t>
  </si>
  <si>
    <t>042898182</t>
  </si>
  <si>
    <t>PERRIERE</t>
  </si>
  <si>
    <t>Valérie</t>
  </si>
  <si>
    <t>36,8</t>
  </si>
  <si>
    <t>547672180</t>
  </si>
  <si>
    <t>QUERBES</t>
  </si>
  <si>
    <t>Patrice</t>
  </si>
  <si>
    <t>39,5</t>
  </si>
  <si>
    <t>044455352</t>
  </si>
  <si>
    <t>CIRENI</t>
  </si>
  <si>
    <t>Maria-Grazia</t>
  </si>
  <si>
    <t>41,5</t>
  </si>
  <si>
    <t>041775191</t>
  </si>
  <si>
    <t>Rachel</t>
  </si>
  <si>
    <t>04210315</t>
  </si>
  <si>
    <t>FOUASSEAU-QUERBES</t>
  </si>
  <si>
    <t>Pascale</t>
  </si>
  <si>
    <t>044444355</t>
  </si>
  <si>
    <t>DELINDE</t>
  </si>
  <si>
    <t>Dany</t>
  </si>
  <si>
    <t>044443357</t>
  </si>
  <si>
    <t>LECLERCQ</t>
  </si>
  <si>
    <t>512643053</t>
  </si>
  <si>
    <t>MEDENOUVO</t>
  </si>
  <si>
    <t>Rolic</t>
  </si>
  <si>
    <t>514651344</t>
  </si>
  <si>
    <t>Anne</t>
  </si>
  <si>
    <t>9,1</t>
  </si>
  <si>
    <t>045762186</t>
  </si>
  <si>
    <t>DEPARDIEU</t>
  </si>
  <si>
    <t>FRANCK</t>
  </si>
  <si>
    <t>14</t>
  </si>
  <si>
    <t>CELC</t>
  </si>
  <si>
    <t>041120081</t>
  </si>
  <si>
    <t>BRIGNON</t>
  </si>
  <si>
    <t>MICHEL</t>
  </si>
  <si>
    <t>515715265</t>
  </si>
  <si>
    <t>BOURSIER</t>
  </si>
  <si>
    <t>ANTHONY</t>
  </si>
  <si>
    <t>21,2</t>
  </si>
  <si>
    <t>547840202</t>
  </si>
  <si>
    <t>ROUGER</t>
  </si>
  <si>
    <t>ISABELLE</t>
  </si>
  <si>
    <t>530563061</t>
  </si>
  <si>
    <t>DOUANGDARA EPOUSE QUEVAL</t>
  </si>
  <si>
    <t>ALICE</t>
  </si>
  <si>
    <t>25</t>
  </si>
  <si>
    <t>528709257</t>
  </si>
  <si>
    <t>6,6</t>
  </si>
  <si>
    <t>054115015</t>
  </si>
  <si>
    <t>MARINIER</t>
  </si>
  <si>
    <t>FREDERIC</t>
  </si>
  <si>
    <t>9,5</t>
  </si>
  <si>
    <t>041196082</t>
  </si>
  <si>
    <t>VIGIER</t>
  </si>
  <si>
    <t>CELR</t>
  </si>
  <si>
    <t>518033111</t>
  </si>
  <si>
    <t>NUGUES</t>
  </si>
  <si>
    <t>Françoise</t>
  </si>
  <si>
    <t>044022185</t>
  </si>
  <si>
    <t>37</t>
  </si>
  <si>
    <t>044021187</t>
  </si>
  <si>
    <t>LEURS</t>
  </si>
  <si>
    <t>Jean-Francois</t>
  </si>
  <si>
    <t>11.2</t>
  </si>
  <si>
    <t>CEMP</t>
  </si>
  <si>
    <t>525212217</t>
  </si>
  <si>
    <t>DESMARAIS</t>
  </si>
  <si>
    <t>CATHERINE</t>
  </si>
  <si>
    <t>CEN</t>
  </si>
  <si>
    <t>046233087</t>
  </si>
  <si>
    <t>CHIFFARD</t>
  </si>
  <si>
    <t>YVES</t>
  </si>
  <si>
    <t>LIEUPART</t>
  </si>
  <si>
    <t>003648333</t>
  </si>
  <si>
    <t>VARCHON</t>
  </si>
  <si>
    <t>CHRISTINE</t>
  </si>
  <si>
    <t>512067293</t>
  </si>
  <si>
    <t>CRIERE</t>
  </si>
  <si>
    <t>FRéDéRIC</t>
  </si>
  <si>
    <t>11,7</t>
  </si>
  <si>
    <t>LIGOUGNE</t>
  </si>
  <si>
    <t>JEAN-CHRISTOPHE</t>
  </si>
  <si>
    <t>15,9</t>
  </si>
  <si>
    <t>MORFIN</t>
  </si>
  <si>
    <t>ALAIN</t>
  </si>
  <si>
    <t>15.9</t>
  </si>
  <si>
    <t>CEPAC</t>
  </si>
  <si>
    <t>042597213</t>
  </si>
  <si>
    <t>PIERRE</t>
  </si>
  <si>
    <t>HERVE</t>
  </si>
  <si>
    <t>18.6</t>
  </si>
  <si>
    <t>538753118</t>
  </si>
  <si>
    <t>PARISSE</t>
  </si>
  <si>
    <t>19.1</t>
  </si>
  <si>
    <t>044554279</t>
  </si>
  <si>
    <t>MOTREFF</t>
  </si>
  <si>
    <t>35</t>
  </si>
  <si>
    <t>048510269</t>
  </si>
  <si>
    <t>AGUEL</t>
  </si>
  <si>
    <t>MOHAMED</t>
  </si>
  <si>
    <t>042100389</t>
  </si>
  <si>
    <t>MICELI</t>
  </si>
  <si>
    <t>LAURENT</t>
  </si>
  <si>
    <t>8.7</t>
  </si>
  <si>
    <t>041069255</t>
  </si>
  <si>
    <t>CHOUVELON</t>
  </si>
  <si>
    <t>BRUNO</t>
  </si>
  <si>
    <t>24.9</t>
  </si>
  <si>
    <t>CEPAL</t>
  </si>
  <si>
    <t>045495349</t>
  </si>
  <si>
    <t>FERNANDEZ</t>
  </si>
  <si>
    <t>045494341</t>
  </si>
  <si>
    <t>HADDAR</t>
  </si>
  <si>
    <t>SIDI</t>
  </si>
  <si>
    <t>NATIXIS</t>
  </si>
  <si>
    <t>LEIBMANN</t>
  </si>
  <si>
    <t>047203021</t>
  </si>
  <si>
    <t>JEAN-LOUIS</t>
  </si>
  <si>
    <t>044719097</t>
  </si>
  <si>
    <t>FRANCHI</t>
  </si>
  <si>
    <t>ANTOINE</t>
  </si>
  <si>
    <t>BARROT</t>
  </si>
  <si>
    <t>REYJAL</t>
  </si>
  <si>
    <t>049684261</t>
  </si>
  <si>
    <t>VERGNE</t>
  </si>
  <si>
    <t>RéGIS</t>
  </si>
  <si>
    <t>045792216</t>
  </si>
  <si>
    <t>DESENS DE LAVIGERIE</t>
  </si>
  <si>
    <t>CHEA</t>
  </si>
  <si>
    <t>XAVIER</t>
  </si>
  <si>
    <t>041786304</t>
  </si>
  <si>
    <t>045793214</t>
  </si>
  <si>
    <t>Prix indiv</t>
  </si>
  <si>
    <t>Serie</t>
  </si>
  <si>
    <t>B</t>
  </si>
  <si>
    <t>N</t>
  </si>
  <si>
    <t>Dames</t>
  </si>
  <si>
    <t>Hommes</t>
  </si>
  <si>
    <t>Prix équipe</t>
  </si>
  <si>
    <t>Série</t>
  </si>
  <si>
    <t>BRUT (nb prix)</t>
  </si>
  <si>
    <t>NET (nb prix)</t>
  </si>
  <si>
    <t>Nb de Trophée</t>
  </si>
  <si>
    <t>tous</t>
  </si>
  <si>
    <r>
      <t>1</t>
    </r>
    <r>
      <rPr>
        <vertAlign val="superscript"/>
        <sz val="10"/>
        <color rgb="FF000000"/>
        <rFont val="Arial"/>
        <family val="2"/>
      </rPr>
      <t>er</t>
    </r>
    <r>
      <rPr>
        <sz val="10"/>
        <color rgb="FF000000"/>
        <rFont val="Arial"/>
        <family val="2"/>
      </rPr>
      <t xml:space="preserve"> brut et 1</t>
    </r>
    <r>
      <rPr>
        <vertAlign val="superscript"/>
        <sz val="10"/>
        <color rgb="FF000000"/>
        <rFont val="Arial"/>
        <family val="2"/>
      </rPr>
      <t>er</t>
    </r>
    <r>
      <rPr>
        <sz val="10"/>
        <color rgb="FF000000"/>
        <rFont val="Arial"/>
        <family val="2"/>
      </rPr>
      <t xml:space="preserve"> net</t>
    </r>
  </si>
  <si>
    <t>Mixte</t>
  </si>
  <si>
    <t>toutes</t>
  </si>
  <si>
    <t>Général</t>
  </si>
  <si>
    <t>un pour l'équipe</t>
  </si>
  <si>
    <t>Général équipe</t>
  </si>
  <si>
    <t>Par série</t>
  </si>
  <si>
    <t>nombre</t>
  </si>
  <si>
    <t>% nb total</t>
  </si>
  <si>
    <t>place 1</t>
  </si>
  <si>
    <t>place 2 -50%</t>
  </si>
  <si>
    <t>place 3</t>
  </si>
  <si>
    <t>place 4</t>
  </si>
  <si>
    <t>place 5</t>
  </si>
  <si>
    <t>H1</t>
  </si>
  <si>
    <t>H2</t>
  </si>
  <si>
    <t>H3</t>
  </si>
  <si>
    <t>F1</t>
  </si>
  <si>
    <t>F2</t>
  </si>
  <si>
    <t>nb total</t>
  </si>
  <si>
    <t>Joueur</t>
  </si>
  <si>
    <t>Equipe</t>
  </si>
  <si>
    <t>Brut Pulnoy</t>
  </si>
  <si>
    <t>Net Pulnoy</t>
  </si>
  <si>
    <t>Brut Aingeray</t>
  </si>
  <si>
    <t>Net Aingeray</t>
  </si>
  <si>
    <t>CORDIER Matthieu</t>
  </si>
  <si>
    <t>GAMBILLO Franco</t>
  </si>
  <si>
    <t>GRASSIOT Alexis</t>
  </si>
  <si>
    <t>LAMOUR Eric</t>
  </si>
  <si>
    <t>POULALION Fabrice</t>
  </si>
  <si>
    <t>BERTON Nicolas</t>
  </si>
  <si>
    <t>HOUPIN Gilles</t>
  </si>
  <si>
    <t>LEMAIRE Nicolas</t>
  </si>
  <si>
    <t>PESTA Jonathan</t>
  </si>
  <si>
    <t>PETITFRERE Olivier</t>
  </si>
  <si>
    <t>SEMBLAT Carol Charles</t>
  </si>
  <si>
    <t>WEBER Philippe</t>
  </si>
  <si>
    <t>BLANCHARD Philippe</t>
  </si>
  <si>
    <t>CREPET NIGON Sandrine</t>
  </si>
  <si>
    <t>GEA Bernard</t>
  </si>
  <si>
    <t>GLAUDAS Bruno</t>
  </si>
  <si>
    <t>NIGON Florent</t>
  </si>
  <si>
    <t>SERRATRICE Marc</t>
  </si>
  <si>
    <t>ALLAIN Loic</t>
  </si>
  <si>
    <t>FERRANDON Agnes</t>
  </si>
  <si>
    <t>FERRANDON Stéphane</t>
  </si>
  <si>
    <t>REVENU Laura</t>
  </si>
  <si>
    <t>REVENU Sylvain</t>
  </si>
  <si>
    <t>BARTHELEMI Philippe</t>
  </si>
  <si>
    <t>BENOIST Julien</t>
  </si>
  <si>
    <t>CORMIER Brice</t>
  </si>
  <si>
    <t>PREVOST Vincent</t>
  </si>
  <si>
    <t>VIVAUX Guillaume</t>
  </si>
  <si>
    <t>DI GIANNI Muriel</t>
  </si>
  <si>
    <t>MATTEI Véronique</t>
  </si>
  <si>
    <t>DUPRE Herve</t>
  </si>
  <si>
    <t>DURANDE Stéphane</t>
  </si>
  <si>
    <t>ZACCAGNINO Sylvie</t>
  </si>
  <si>
    <t>LACAZE Nicolas</t>
  </si>
  <si>
    <t>LEGROS Daniel</t>
  </si>
  <si>
    <t>MANSIOUS Christophe</t>
  </si>
  <si>
    <t>PRADERE Guillaume</t>
  </si>
  <si>
    <t>RECHE André</t>
  </si>
  <si>
    <t>SOUBIRON Béatrice</t>
  </si>
  <si>
    <t>TRAININI François</t>
  </si>
  <si>
    <t>BEUVELOT Gaël</t>
  </si>
  <si>
    <t>COUTURIER Bénédicte</t>
  </si>
  <si>
    <t>DECRESSAIN Amaury</t>
  </si>
  <si>
    <t>DULAU Emmanuel</t>
  </si>
  <si>
    <t>GUIMARAES Carlos</t>
  </si>
  <si>
    <t>LUGIER Christian</t>
  </si>
  <si>
    <t>MEROUR Stephane</t>
  </si>
  <si>
    <t>MOCAER Elodie</t>
  </si>
  <si>
    <t>PARE Rémi</t>
  </si>
  <si>
    <t>QUINTON Richard</t>
  </si>
  <si>
    <t>WINOGRAD Serge</t>
  </si>
  <si>
    <t>LUCQ Laurent</t>
  </si>
  <si>
    <t>PETIOT Jérôme</t>
  </si>
  <si>
    <t>RENARD Maxime</t>
  </si>
  <si>
    <t>CAVALLO Jean Pierre</t>
  </si>
  <si>
    <t>JAUSSAUD Johan</t>
  </si>
  <si>
    <t>BARTELMANN Caroline</t>
  </si>
  <si>
    <t>BENOIT Christine</t>
  </si>
  <si>
    <t>GUYOT Florian</t>
  </si>
  <si>
    <t>JOBERT Dominique</t>
  </si>
  <si>
    <t>LUTTMANN Emmanuel</t>
  </si>
  <si>
    <t>MAGI Michel</t>
  </si>
  <si>
    <t>NICOLAS Alain</t>
  </si>
  <si>
    <t>ROLLAND Gautier</t>
  </si>
  <si>
    <t>ZAHM Francois</t>
  </si>
  <si>
    <t>ADAM Hubert</t>
  </si>
  <si>
    <t>BIOMEZ Florent</t>
  </si>
  <si>
    <t>DELAHAYE Olivier</t>
  </si>
  <si>
    <t>DEVLIES Thierry</t>
  </si>
  <si>
    <t>DUQUENNE Delphine</t>
  </si>
  <si>
    <t>DUQUENNE Edouard</t>
  </si>
  <si>
    <t>HOCHIN Didier</t>
  </si>
  <si>
    <t>HOUSSIN Marie Christine</t>
  </si>
  <si>
    <t>SIMONIN Marie-Claire</t>
  </si>
  <si>
    <t>SIMONIN Patrick</t>
  </si>
  <si>
    <t>VANLABEKE Julien</t>
  </si>
  <si>
    <t>VELU Sylvain</t>
  </si>
  <si>
    <t>VINSSIAT Jean-Paul</t>
  </si>
  <si>
    <t>BAUDIN Anne</t>
  </si>
  <si>
    <t>BAUDIN Gilles</t>
  </si>
  <si>
    <t>BRKIC Alexandre</t>
  </si>
  <si>
    <t>CHENOUNA Djilali</t>
  </si>
  <si>
    <t>CHENOUNA Rachel</t>
  </si>
  <si>
    <t>CHUSSEAU Cedric</t>
  </si>
  <si>
    <t>CIRENI Maria-Grazia</t>
  </si>
  <si>
    <t>DEFREMONT Christian</t>
  </si>
  <si>
    <t>DELINDE Dany</t>
  </si>
  <si>
    <t>DONADIEU Didier</t>
  </si>
  <si>
    <t>FOUASSEAU-QUERBES Pascale</t>
  </si>
  <si>
    <t>GONDOLE Philippe</t>
  </si>
  <si>
    <t>HOUDOUIN Didier</t>
  </si>
  <si>
    <t>ILLIVI Sylvain</t>
  </si>
  <si>
    <t>LAMBILLON Sebastien</t>
  </si>
  <si>
    <t>LE DRU Jean-Jacques</t>
  </si>
  <si>
    <t>LECLERCQ Alexandre</t>
  </si>
  <si>
    <t>LETHONGSAVARN Vivien</t>
  </si>
  <si>
    <t>MEDENOUVO Rolic</t>
  </si>
  <si>
    <t>MOSTEFAI Jean-Claude</t>
  </si>
  <si>
    <t>MSICA Jean-Jacques</t>
  </si>
  <si>
    <t>PERRIERE Valérie</t>
  </si>
  <si>
    <t>QUERBES Patrice</t>
  </si>
  <si>
    <t>RIEUNIER Jean-Rémi</t>
  </si>
  <si>
    <t>BOURSIER Anthony</t>
  </si>
  <si>
    <t>BRIGNON Michel</t>
  </si>
  <si>
    <t>DEPARDIEU Franck</t>
  </si>
  <si>
    <t>DOUANGDARA EPOUSE QUEVAL Alice</t>
  </si>
  <si>
    <t>MARINIER Frederic</t>
  </si>
  <si>
    <t>ROUGER Isabelle</t>
  </si>
  <si>
    <t>ROUGER Sylvain</t>
  </si>
  <si>
    <t>NUGUES Alain</t>
  </si>
  <si>
    <t>NUGUES Françoise</t>
  </si>
  <si>
    <t>VIGIER Christophe</t>
  </si>
  <si>
    <t>LEURS Jean-Francois</t>
  </si>
  <si>
    <t>CHIFFARD Yves</t>
  </si>
  <si>
    <t>CRIERE Frédéric</t>
  </si>
  <si>
    <t>DESMARAIS Catherine</t>
  </si>
  <si>
    <t>LIEUPART Thierry</t>
  </si>
  <si>
    <t>LIGOUGNE Jean-Christophe</t>
  </si>
  <si>
    <t>VARCHON Christine</t>
  </si>
  <si>
    <t>AGUEL Mohamed</t>
  </si>
  <si>
    <t>MICELI Laurent</t>
  </si>
  <si>
    <t>MORFIN Alain</t>
  </si>
  <si>
    <t>MOTREFF Thierry</t>
  </si>
  <si>
    <t>PARISSE Agnes</t>
  </si>
  <si>
    <t>PIERRE Herve</t>
  </si>
  <si>
    <t>CHOUVELON Bruno</t>
  </si>
  <si>
    <t>FERNANDEZ Alain</t>
  </si>
  <si>
    <t>BARROT Michel</t>
  </si>
  <si>
    <t>CHEA Xavier</t>
  </si>
  <si>
    <t>DESENS DE LAVIGERIE Alain</t>
  </si>
  <si>
    <t>FRANCHI Antoine</t>
  </si>
  <si>
    <t>HADDAR Sidi</t>
  </si>
  <si>
    <t>LEIBMANN Laurent</t>
  </si>
  <si>
    <t>PARISSE Jean-Louis</t>
  </si>
  <si>
    <t>REYJAL Christine</t>
  </si>
  <si>
    <t>REYJAL Thierry</t>
  </si>
  <si>
    <t>VERGNE Catherine</t>
  </si>
  <si>
    <t>VERGNE Régis</t>
  </si>
  <si>
    <t>Dames S1</t>
  </si>
  <si>
    <t>Dames S2</t>
  </si>
  <si>
    <t>Hommes S1</t>
  </si>
  <si>
    <t>Hommes S2</t>
  </si>
  <si>
    <t>Hommes S3</t>
  </si>
  <si>
    <t>Joueuse</t>
  </si>
  <si>
    <t>TOTAL</t>
  </si>
  <si>
    <t>Récompensée</t>
  </si>
  <si>
    <t>Récompensé</t>
  </si>
  <si>
    <t>BRUT EQP DAMES (SOMME DES 3 MEILLEURS SCORES)</t>
  </si>
  <si>
    <t>Total Brut</t>
  </si>
  <si>
    <t>Score équipe</t>
  </si>
  <si>
    <t>13e</t>
  </si>
  <si>
    <t>8e</t>
  </si>
  <si>
    <t>2e</t>
  </si>
  <si>
    <t>12e</t>
  </si>
  <si>
    <t>4e</t>
  </si>
  <si>
    <t>9e</t>
  </si>
  <si>
    <t>5e</t>
  </si>
  <si>
    <t>7e</t>
  </si>
  <si>
    <t>1er</t>
  </si>
  <si>
    <t>6e</t>
  </si>
  <si>
    <t>10e</t>
  </si>
  <si>
    <t>3e</t>
  </si>
  <si>
    <t>11e</t>
  </si>
  <si>
    <t>NET EQP DAMES (SOMME DES 3 MEILLEURS SCORES)</t>
  </si>
  <si>
    <t>Total Net</t>
  </si>
  <si>
    <t>BRUT EQP MESSIEURS (SOMME DES 3 MEILLEURS SCORES)</t>
  </si>
  <si>
    <t>14e</t>
  </si>
  <si>
    <t>19e</t>
  </si>
  <si>
    <t>15e</t>
  </si>
  <si>
    <t>16e</t>
  </si>
  <si>
    <t>18e</t>
  </si>
  <si>
    <t>20e</t>
  </si>
  <si>
    <t>17e</t>
  </si>
  <si>
    <t>NET EQP MESSIEURS (SOMME DES 3 MEILLEURS SCORES)</t>
  </si>
  <si>
    <t>T5e</t>
  </si>
  <si>
    <t>21e</t>
  </si>
  <si>
    <t>22e</t>
  </si>
  <si>
    <t>BRUT EQP MIXTE (MEILLEUR BRUT DAMES + MEILLEUR BRUT HOMMES)</t>
  </si>
  <si>
    <t>Meilleur Dames</t>
  </si>
  <si>
    <t>Meilleur Messieurs</t>
  </si>
  <si>
    <t>NET EQP MIXTE (MEILLEUR NET DAMES + MEILLEUR NET HOMMES)</t>
  </si>
  <si>
    <t>B / N</t>
  </si>
  <si>
    <t>Place</t>
  </si>
  <si>
    <t>Points</t>
  </si>
  <si>
    <t>Somme de Points</t>
  </si>
  <si>
    <t>Notice</t>
  </si>
  <si>
    <t>1D</t>
  </si>
  <si>
    <t>BRUT</t>
  </si>
  <si>
    <t>Pour actualiser le clasement simplement selectionner le TCD, clic droit et actualiser</t>
  </si>
  <si>
    <t>NET</t>
  </si>
  <si>
    <t>2D</t>
  </si>
  <si>
    <t>1H</t>
  </si>
  <si>
    <t>Total général</t>
  </si>
  <si>
    <t>2H</t>
  </si>
  <si>
    <t>3H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</si>
</sst>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0"/>
      <color rgb="FF000000"/>
      <name val="Arial"/>
    </font>
    <font>
      <sz val="10"/>
      <color rgb="FF000000"/>
      <name val="Arial"/>
    </font>
    <font>
      <sz val="10"/>
      <color theme="1"/>
      <name val="Times New Roman"/>
      <family val="1"/>
    </font>
    <font>
      <vertAlign val="superscript"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</font>
    <font>
      <b/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 tint="0.34998626667073579"/>
      <name val="Aptos Narrow"/>
      <family val="2"/>
      <scheme val="minor"/>
    </font>
    <font>
      <sz val="11"/>
      <color rgb="FF000000"/>
      <name val="Calibri"/>
      <family val="2"/>
    </font>
    <font>
      <b/>
      <u/>
      <sz val="11"/>
      <color rgb="FF00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</borders>
  <cellStyleXfs count="1">
    <xf numFmtId="0" fontId="0" fillId="0" borderId="0"/>
  </cellStyleXfs>
  <cellXfs count="219">
    <xf numFmtId="0" fontId="0" fillId="0" borderId="0" xfId="0"/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21" xfId="0" applyBorder="1"/>
    <xf numFmtId="0" fontId="0" fillId="0" borderId="26" xfId="0" applyBorder="1"/>
    <xf numFmtId="0" fontId="0" fillId="0" borderId="5" xfId="0" applyBorder="1"/>
    <xf numFmtId="0" fontId="3" fillId="4" borderId="25" xfId="0" applyFont="1" applyFill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center" vertical="center"/>
    </xf>
    <xf numFmtId="0" fontId="0" fillId="5" borderId="29" xfId="0" applyFill="1" applyBorder="1" applyAlignment="1">
      <alignment horizontal="center" vertical="center"/>
    </xf>
    <xf numFmtId="0" fontId="4" fillId="5" borderId="29" xfId="0" applyFont="1" applyFill="1" applyBorder="1" applyAlignment="1">
      <alignment horizontal="center" vertical="center"/>
    </xf>
    <xf numFmtId="0" fontId="3" fillId="5" borderId="29" xfId="0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4" borderId="30" xfId="0" applyFont="1" applyFill="1" applyBorder="1" applyAlignment="1">
      <alignment vertical="center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21" xfId="0" applyFont="1" applyBorder="1"/>
    <xf numFmtId="0" fontId="1" fillId="0" borderId="21" xfId="0" applyFont="1" applyBorder="1" applyAlignment="1">
      <alignment horizontal="center"/>
    </xf>
    <xf numFmtId="0" fontId="1" fillId="0" borderId="21" xfId="0" applyFont="1" applyBorder="1" applyAlignment="1">
      <alignment horizontal="left"/>
    </xf>
    <xf numFmtId="49" fontId="0" fillId="0" borderId="21" xfId="0" applyNumberFormat="1" applyBorder="1" applyAlignment="1">
      <alignment horizontal="center"/>
    </xf>
    <xf numFmtId="49" fontId="0" fillId="0" borderId="21" xfId="0" applyNumberFormat="1" applyBorder="1" applyAlignment="1">
      <alignment horizontal="left"/>
    </xf>
    <xf numFmtId="49" fontId="0" fillId="0" borderId="21" xfId="0" applyNumberFormat="1" applyBorder="1"/>
    <xf numFmtId="49" fontId="8" fillId="0" borderId="21" xfId="0" applyNumberFormat="1" applyFont="1" applyBorder="1" applyAlignment="1">
      <alignment horizontal="left" vertical="center"/>
    </xf>
    <xf numFmtId="0" fontId="0" fillId="0" borderId="21" xfId="0" applyBorder="1" applyAlignment="1">
      <alignment horizontal="center"/>
    </xf>
    <xf numFmtId="49" fontId="8" fillId="0" borderId="21" xfId="0" applyNumberFormat="1" applyFont="1" applyBorder="1" applyAlignment="1">
      <alignment horizontal="left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3" borderId="22" xfId="0" applyFont="1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0" fillId="6" borderId="23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7" borderId="25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7" borderId="18" xfId="0" applyFill="1" applyBorder="1" applyAlignment="1">
      <alignment horizontal="center" vertical="center"/>
    </xf>
    <xf numFmtId="0" fontId="0" fillId="7" borderId="19" xfId="0" applyFill="1" applyBorder="1" applyAlignment="1">
      <alignment horizontal="center" vertical="center"/>
    </xf>
    <xf numFmtId="0" fontId="0" fillId="7" borderId="17" xfId="0" applyFill="1" applyBorder="1" applyAlignment="1">
      <alignment horizontal="center" vertical="center"/>
    </xf>
    <xf numFmtId="0" fontId="0" fillId="7" borderId="28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0" fillId="7" borderId="32" xfId="0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7" borderId="31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36" xfId="0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0" fillId="7" borderId="33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1" fillId="7" borderId="31" xfId="0" applyFont="1" applyFill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/>
    </xf>
    <xf numFmtId="0" fontId="0" fillId="3" borderId="34" xfId="0" applyFill="1" applyBorder="1" applyAlignment="1">
      <alignment horizontal="center" vertical="center"/>
    </xf>
    <xf numFmtId="0" fontId="0" fillId="7" borderId="34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/>
    </xf>
    <xf numFmtId="0" fontId="0" fillId="7" borderId="31" xfId="0" applyFill="1" applyBorder="1" applyAlignment="1">
      <alignment horizontal="center"/>
    </xf>
    <xf numFmtId="0" fontId="0" fillId="3" borderId="37" xfId="0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0" fillId="7" borderId="37" xfId="0" applyFill="1" applyBorder="1" applyAlignment="1">
      <alignment horizontal="center" vertical="center"/>
    </xf>
    <xf numFmtId="0" fontId="1" fillId="7" borderId="37" xfId="0" applyFont="1" applyFill="1" applyBorder="1" applyAlignment="1">
      <alignment horizontal="center" vertical="center"/>
    </xf>
    <xf numFmtId="0" fontId="0" fillId="3" borderId="41" xfId="0" applyFill="1" applyBorder="1" applyAlignment="1">
      <alignment horizontal="center" vertical="center"/>
    </xf>
    <xf numFmtId="0" fontId="1" fillId="3" borderId="41" xfId="0" applyFont="1" applyFill="1" applyBorder="1" applyAlignment="1">
      <alignment horizontal="center" vertical="center"/>
    </xf>
    <xf numFmtId="0" fontId="0" fillId="7" borderId="41" xfId="0" applyFill="1" applyBorder="1" applyAlignment="1">
      <alignment horizontal="center" vertical="center"/>
    </xf>
    <xf numFmtId="0" fontId="1" fillId="7" borderId="41" xfId="0" applyFont="1" applyFill="1" applyBorder="1" applyAlignment="1">
      <alignment horizontal="center" vertical="center"/>
    </xf>
    <xf numFmtId="0" fontId="0" fillId="3" borderId="38" xfId="0" applyFill="1" applyBorder="1" applyAlignment="1">
      <alignment horizontal="center" vertical="center"/>
    </xf>
    <xf numFmtId="0" fontId="1" fillId="3" borderId="38" xfId="0" applyFont="1" applyFill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0" fillId="7" borderId="38" xfId="0" applyFill="1" applyBorder="1" applyAlignment="1">
      <alignment horizontal="center" vertical="center"/>
    </xf>
    <xf numFmtId="0" fontId="1" fillId="7" borderId="38" xfId="0" applyFont="1" applyFill="1" applyBorder="1" applyAlignment="1">
      <alignment horizontal="center" vertical="center"/>
    </xf>
    <xf numFmtId="0" fontId="0" fillId="8" borderId="31" xfId="0" applyFill="1" applyBorder="1" applyAlignment="1">
      <alignment horizontal="center"/>
    </xf>
    <xf numFmtId="0" fontId="0" fillId="8" borderId="31" xfId="0" applyFill="1" applyBorder="1" applyAlignment="1">
      <alignment horizontal="center" vertical="center"/>
    </xf>
    <xf numFmtId="0" fontId="1" fillId="8" borderId="31" xfId="0" applyFont="1" applyFill="1" applyBorder="1" applyAlignment="1">
      <alignment horizontal="center" vertical="center"/>
    </xf>
    <xf numFmtId="0" fontId="0" fillId="0" borderId="31" xfId="0" applyBorder="1"/>
    <xf numFmtId="0" fontId="0" fillId="0" borderId="31" xfId="0" applyBorder="1" applyAlignment="1">
      <alignment horizontal="center" vertical="center"/>
    </xf>
    <xf numFmtId="0" fontId="0" fillId="9" borderId="31" xfId="0" applyFill="1" applyBorder="1" applyAlignment="1">
      <alignment horizontal="center"/>
    </xf>
    <xf numFmtId="0" fontId="0" fillId="9" borderId="31" xfId="0" applyFill="1" applyBorder="1"/>
    <xf numFmtId="0" fontId="1" fillId="9" borderId="31" xfId="0" applyFont="1" applyFill="1" applyBorder="1" applyAlignment="1">
      <alignment horizontal="center" vertical="center"/>
    </xf>
    <xf numFmtId="0" fontId="0" fillId="9" borderId="31" xfId="0" applyFill="1" applyBorder="1" applyAlignment="1">
      <alignment horizontal="center" vertical="center"/>
    </xf>
    <xf numFmtId="0" fontId="0" fillId="7" borderId="31" xfId="0" applyFill="1" applyBorder="1"/>
    <xf numFmtId="0" fontId="1" fillId="9" borderId="31" xfId="0" applyFont="1" applyFill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horizontal="center" vertical="center"/>
      <protection locked="0"/>
    </xf>
    <xf numFmtId="0" fontId="11" fillId="10" borderId="31" xfId="0" applyFont="1" applyFill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10" fontId="12" fillId="0" borderId="29" xfId="0" applyNumberFormat="1" applyFont="1" applyBorder="1" applyAlignment="1">
      <alignment horizontal="center" vertical="center"/>
    </xf>
    <xf numFmtId="0" fontId="5" fillId="0" borderId="0" xfId="0" applyFont="1"/>
    <xf numFmtId="0" fontId="13" fillId="0" borderId="0" xfId="0" applyFont="1" applyAlignment="1">
      <alignment horizontal="center" vertical="center"/>
    </xf>
    <xf numFmtId="0" fontId="1" fillId="3" borderId="43" xfId="0" applyFont="1" applyFill="1" applyBorder="1" applyAlignment="1">
      <alignment horizontal="center" vertical="center"/>
    </xf>
    <xf numFmtId="0" fontId="0" fillId="0" borderId="14" xfId="0" applyBorder="1"/>
    <xf numFmtId="0" fontId="0" fillId="0" borderId="16" xfId="0" applyBorder="1"/>
    <xf numFmtId="0" fontId="0" fillId="0" borderId="15" xfId="0" applyBorder="1"/>
    <xf numFmtId="0" fontId="1" fillId="2" borderId="43" xfId="0" applyFont="1" applyFill="1" applyBorder="1" applyAlignment="1">
      <alignment horizontal="center" vertical="center"/>
    </xf>
    <xf numFmtId="0" fontId="1" fillId="4" borderId="31" xfId="0" applyFont="1" applyFill="1" applyBorder="1" applyAlignment="1">
      <alignment horizontal="center" vertical="center"/>
    </xf>
    <xf numFmtId="0" fontId="1" fillId="7" borderId="31" xfId="0" applyFont="1" applyFill="1" applyBorder="1" applyAlignment="1" applyProtection="1">
      <alignment horizontal="center" vertical="center"/>
      <protection locked="0"/>
    </xf>
    <xf numFmtId="0" fontId="1" fillId="3" borderId="31" xfId="0" applyFont="1" applyFill="1" applyBorder="1" applyAlignment="1" applyProtection="1">
      <alignment horizontal="center" vertical="center"/>
      <protection locked="0"/>
    </xf>
    <xf numFmtId="0" fontId="1" fillId="8" borderId="31" xfId="0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0" borderId="44" xfId="0" applyBorder="1"/>
    <xf numFmtId="0" fontId="0" fillId="0" borderId="35" xfId="0" applyBorder="1"/>
    <xf numFmtId="0" fontId="0" fillId="0" borderId="45" xfId="0" applyBorder="1"/>
    <xf numFmtId="0" fontId="0" fillId="0" borderId="46" xfId="0" applyBorder="1"/>
    <xf numFmtId="0" fontId="0" fillId="0" borderId="29" xfId="0" applyBorder="1"/>
    <xf numFmtId="0" fontId="9" fillId="11" borderId="31" xfId="0" applyFont="1" applyFill="1" applyBorder="1" applyAlignment="1" applyProtection="1">
      <alignment horizontal="center" vertical="center"/>
      <protection locked="0"/>
    </xf>
    <xf numFmtId="0" fontId="1" fillId="0" borderId="3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" fillId="10" borderId="31" xfId="0" applyFont="1" applyFill="1" applyBorder="1" applyAlignment="1">
      <alignment horizontal="center" vertical="center"/>
    </xf>
    <xf numFmtId="0" fontId="1" fillId="10" borderId="31" xfId="0" applyFont="1" applyFill="1" applyBorder="1" applyAlignment="1">
      <alignment vertical="center"/>
    </xf>
    <xf numFmtId="0" fontId="1" fillId="7" borderId="49" xfId="0" applyFont="1" applyFill="1" applyBorder="1" applyAlignment="1">
      <alignment horizontal="center" vertical="center"/>
    </xf>
    <xf numFmtId="0" fontId="1" fillId="7" borderId="34" xfId="0" applyFont="1" applyFill="1" applyBorder="1" applyAlignment="1">
      <alignment horizontal="center" vertical="center"/>
    </xf>
    <xf numFmtId="0" fontId="1" fillId="7" borderId="31" xfId="0" applyFont="1" applyFill="1" applyBorder="1" applyAlignment="1">
      <alignment horizontal="center"/>
    </xf>
    <xf numFmtId="0" fontId="9" fillId="11" borderId="31" xfId="0" applyFont="1" applyFill="1" applyBorder="1" applyAlignment="1">
      <alignment horizontal="center" vertical="center"/>
    </xf>
    <xf numFmtId="0" fontId="1" fillId="8" borderId="31" xfId="0" applyFont="1" applyFill="1" applyBorder="1" applyAlignment="1">
      <alignment horizontal="center"/>
    </xf>
    <xf numFmtId="0" fontId="1" fillId="3" borderId="3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4" borderId="0" xfId="0" applyFont="1" applyFill="1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6" borderId="2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16" borderId="0" xfId="0" applyFont="1" applyFill="1"/>
    <xf numFmtId="0" fontId="3" fillId="4" borderId="30" xfId="0" applyFont="1" applyFill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0" fontId="5" fillId="5" borderId="30" xfId="0" applyFont="1" applyFill="1" applyBorder="1" applyAlignment="1">
      <alignment vertical="center"/>
    </xf>
    <xf numFmtId="0" fontId="5" fillId="5" borderId="27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6" borderId="21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/>
    </xf>
    <xf numFmtId="0" fontId="1" fillId="6" borderId="21" xfId="0" applyFont="1" applyFill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4" borderId="31" xfId="0" applyFont="1" applyFill="1" applyBorder="1" applyAlignment="1">
      <alignment horizontal="center" vertical="center"/>
    </xf>
    <xf numFmtId="0" fontId="1" fillId="12" borderId="31" xfId="0" applyFont="1" applyFill="1" applyBorder="1" applyAlignment="1">
      <alignment horizontal="center" vertical="center"/>
    </xf>
    <xf numFmtId="0" fontId="1" fillId="13" borderId="31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4" borderId="49" xfId="0" applyFont="1" applyFill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1" fillId="10" borderId="37" xfId="0" applyFont="1" applyFill="1" applyBorder="1" applyAlignment="1">
      <alignment horizontal="center" vertical="center"/>
    </xf>
    <xf numFmtId="0" fontId="11" fillId="10" borderId="38" xfId="0" applyFont="1" applyFill="1" applyBorder="1" applyAlignment="1">
      <alignment horizontal="center" vertical="center"/>
    </xf>
    <xf numFmtId="0" fontId="1" fillId="9" borderId="37" xfId="0" applyFont="1" applyFill="1" applyBorder="1" applyAlignment="1" applyProtection="1">
      <alignment horizontal="center" vertical="center"/>
      <protection locked="0"/>
    </xf>
    <xf numFmtId="0" fontId="1" fillId="9" borderId="41" xfId="0" applyFont="1" applyFill="1" applyBorder="1" applyAlignment="1" applyProtection="1">
      <alignment horizontal="center" vertical="center"/>
      <protection locked="0"/>
    </xf>
    <xf numFmtId="0" fontId="1" fillId="9" borderId="38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1" fillId="7" borderId="41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11" fillId="10" borderId="41" xfId="0" applyFont="1" applyFill="1" applyBorder="1" applyAlignment="1">
      <alignment horizontal="center" vertical="center"/>
    </xf>
    <xf numFmtId="0" fontId="0" fillId="0" borderId="49" xfId="0" applyBorder="1" applyAlignment="1">
      <alignment horizontal="center"/>
    </xf>
    <xf numFmtId="0" fontId="1" fillId="10" borderId="31" xfId="0" applyFont="1" applyFill="1" applyBorder="1" applyAlignment="1">
      <alignment horizontal="center" vertical="center"/>
    </xf>
    <xf numFmtId="0" fontId="1" fillId="15" borderId="38" xfId="0" applyFont="1" applyFill="1" applyBorder="1" applyAlignment="1">
      <alignment horizontal="center" vertical="center"/>
    </xf>
    <xf numFmtId="0" fontId="1" fillId="15" borderId="31" xfId="0" applyFont="1" applyFill="1" applyBorder="1" applyAlignment="1">
      <alignment horizontal="center" vertical="center"/>
    </xf>
    <xf numFmtId="0" fontId="1" fillId="16" borderId="31" xfId="0" applyFont="1" applyFill="1" applyBorder="1" applyAlignment="1">
      <alignment horizontal="center" vertical="center"/>
    </xf>
    <xf numFmtId="0" fontId="0" fillId="0" borderId="31" xfId="0" applyBorder="1" applyAlignment="1">
      <alignment horizontal="center"/>
    </xf>
    <xf numFmtId="0" fontId="1" fillId="14" borderId="3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Normal" xfId="0" builtinId="0"/>
  </cellStyles>
  <dxfs count="50">
    <dxf>
      <fill>
        <patternFill>
          <bgColor auto="1"/>
        </patternFill>
      </fill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font>
        <color theme="0"/>
      </font>
    </dxf>
    <dxf>
      <font>
        <color theme="0"/>
      </font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theme="0"/>
      </font>
    </dxf>
    <dxf>
      <font>
        <color theme="0"/>
      </font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border>
        <left style="double">
          <color auto="1"/>
        </left>
        <right style="double">
          <color auto="1"/>
        </right>
        <top style="double">
          <color auto="1"/>
        </top>
        <bottom style="double">
          <color auto="1"/>
        </bottom>
        <vertical style="double">
          <color auto="1"/>
        </vertical>
        <horizontal style="double">
          <color auto="1"/>
        </horizontal>
      </border>
    </dxf>
    <dxf>
      <border>
        <left style="double">
          <color auto="1"/>
        </left>
        <right style="double">
          <color auto="1"/>
        </right>
        <top style="double">
          <color auto="1"/>
        </top>
        <bottom style="double">
          <color auto="1"/>
        </bottom>
        <vertical style="double">
          <color auto="1"/>
        </vertical>
        <horizontal style="double">
          <color auto="1"/>
        </horizontal>
      </border>
    </dxf>
    <dxf>
      <border>
        <left style="double">
          <color auto="1"/>
        </left>
        <right style="double">
          <color auto="1"/>
        </right>
        <top style="double">
          <color auto="1"/>
        </top>
        <bottom style="double">
          <color auto="1"/>
        </bottom>
        <vertical style="double">
          <color auto="1"/>
        </vertical>
        <horizontal style="double">
          <color auto="1"/>
        </horizontal>
      </border>
    </dxf>
    <dxf>
      <border>
        <left style="double">
          <color auto="1"/>
        </left>
        <right style="double">
          <color auto="1"/>
        </right>
        <top style="double">
          <color auto="1"/>
        </top>
        <bottom style="double">
          <color auto="1"/>
        </bottom>
        <vertical style="double">
          <color auto="1"/>
        </vertical>
        <horizontal style="double">
          <color auto="1"/>
        </horizontal>
      </border>
    </dxf>
    <dxf>
      <border>
        <left style="double">
          <color auto="1"/>
        </left>
        <right style="double">
          <color auto="1"/>
        </right>
        <top style="double">
          <color auto="1"/>
        </top>
        <bottom style="double">
          <color auto="1"/>
        </bottom>
        <vertical style="double">
          <color auto="1"/>
        </vertical>
        <horizontal style="double">
          <color auto="1"/>
        </horizontal>
      </border>
    </dxf>
    <dxf>
      <border>
        <left style="double">
          <color auto="1"/>
        </left>
        <right style="double">
          <color auto="1"/>
        </right>
        <top style="double">
          <color auto="1"/>
        </top>
        <bottom style="double">
          <color auto="1"/>
        </bottom>
        <vertical style="double">
          <color auto="1"/>
        </vertical>
        <horizontal style="double">
          <color auto="1"/>
        </horizontal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99CC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1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466725</xdr:colOff>
      <xdr:row>3</xdr:row>
      <xdr:rowOff>114301</xdr:rowOff>
    </xdr:from>
    <xdr:to>
      <xdr:col>20</xdr:col>
      <xdr:colOff>374914</xdr:colOff>
      <xdr:row>8</xdr:row>
      <xdr:rowOff>140790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74F5D41-3C99-4CCD-93F6-3B62445FDD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10625" y="640081"/>
          <a:ext cx="10149469" cy="925649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GRAS Arnaud" refreshedDate="45559.814485416668" createdVersion="8" refreshedVersion="8" minRefreshableVersion="3" recordCount="44" xr:uid="{F3F8AC01-7FFE-4F02-8304-4D5F2146D6AA}">
  <cacheSource type="worksheet">
    <worksheetSource ref="A1:F45" sheet="Général Equipe"/>
  </cacheSource>
  <cacheFields count="6">
    <cacheField name="Série" numFmtId="0">
      <sharedItems/>
    </cacheField>
    <cacheField name="B / N" numFmtId="0">
      <sharedItems/>
    </cacheField>
    <cacheField name="Place" numFmtId="0">
      <sharedItems containsSemiMixedTypes="0" containsString="0" containsNumber="1" containsInteger="1" minValue="1" maxValue="5"/>
    </cacheField>
    <cacheField name="Joueur" numFmtId="0">
      <sharedItems/>
    </cacheField>
    <cacheField name="Equipe" numFmtId="0">
      <sharedItems containsBlank="1" count="20">
        <s v="BPOC"/>
        <s v="BPCE SI"/>
        <s v="CEIDF"/>
        <s v="CELC"/>
        <s v="CEGEE"/>
        <s v="CEHDF"/>
        <s v="CEN"/>
        <s v="CELR"/>
        <s v="Banque Palatine"/>
        <s v="CEPAC"/>
        <s v="BPAURA"/>
        <s v="BPALC"/>
        <s v="CEAPC"/>
        <s v="NATIXIS"/>
        <s v="BPCE SA"/>
        <s v="CEPAL"/>
        <e v="#N/A" u="1"/>
        <m u="1"/>
        <s v="NAXITIS" u="1"/>
        <s v="CA" u="1"/>
      </sharedItems>
    </cacheField>
    <cacheField name="Points" numFmtId="0">
      <sharedItems containsSemiMixedTypes="0" containsString="0" containsNumber="1" containsInteger="1" minValue="1" maxValue="3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">
  <r>
    <s v="1D"/>
    <s v="BRUT"/>
    <n v="1"/>
    <s v="SOUBIRON Béatrice"/>
    <x v="0"/>
    <n v="7"/>
  </r>
  <r>
    <s v="1D"/>
    <s v="BRUT"/>
    <n v="2"/>
    <s v="DI GIANNI Muriel"/>
    <x v="1"/>
    <n v="3"/>
  </r>
  <r>
    <s v="1D"/>
    <s v="BRUT"/>
    <n v="3"/>
    <s v="BAUDIN Anne"/>
    <x v="2"/>
    <n v="1"/>
  </r>
  <r>
    <s v="1D"/>
    <s v="NET"/>
    <n v="1"/>
    <s v="ROUGER Isabelle"/>
    <x v="3"/>
    <n v="7"/>
  </r>
  <r>
    <s v="1D"/>
    <s v="NET"/>
    <n v="2"/>
    <s v="BARTELMANN Caroline"/>
    <x v="4"/>
    <n v="3"/>
  </r>
  <r>
    <s v="1D"/>
    <s v="NET"/>
    <n v="3"/>
    <s v="SOUBIRON Béatrice"/>
    <x v="0"/>
    <n v="1"/>
  </r>
  <r>
    <s v="2D"/>
    <s v="BRUT"/>
    <n v="1"/>
    <s v="HOUSSIN Marie Christine"/>
    <x v="5"/>
    <n v="12"/>
  </r>
  <r>
    <s v="2D"/>
    <s v="BRUT"/>
    <n v="2"/>
    <s v="DOUANGDARA EPOUSE QUEVAL Alice"/>
    <x v="3"/>
    <n v="6"/>
  </r>
  <r>
    <s v="2D"/>
    <s v="BRUT"/>
    <n v="3"/>
    <s v="VARCHON Christine"/>
    <x v="6"/>
    <n v="3"/>
  </r>
  <r>
    <s v="2D"/>
    <s v="BRUT"/>
    <n v="4"/>
    <s v="NUGUES Françoise"/>
    <x v="7"/>
    <n v="1"/>
  </r>
  <r>
    <s v="2D"/>
    <s v="NET"/>
    <n v="1"/>
    <s v="MATTEI Véronique"/>
    <x v="1"/>
    <n v="12"/>
  </r>
  <r>
    <s v="2D"/>
    <s v="NET"/>
    <n v="2"/>
    <s v="HOUSSIN Marie Christine"/>
    <x v="5"/>
    <n v="6"/>
  </r>
  <r>
    <s v="2D"/>
    <s v="NET"/>
    <n v="3"/>
    <s v="VARCHON Christine"/>
    <x v="6"/>
    <n v="3"/>
  </r>
  <r>
    <s v="2D"/>
    <s v="NET"/>
    <n v="4"/>
    <s v="CHENOUNA Rachel"/>
    <x v="2"/>
    <n v="1"/>
  </r>
  <r>
    <s v="1H"/>
    <s v="BRUT"/>
    <n v="1"/>
    <s v="CORDIER Matthieu"/>
    <x v="8"/>
    <n v="20"/>
  </r>
  <r>
    <s v="1H"/>
    <s v="BRUT"/>
    <n v="2"/>
    <s v="RIEUNIER Jean-Rémi"/>
    <x v="2"/>
    <n v="10"/>
  </r>
  <r>
    <s v="1H"/>
    <s v="BRUT"/>
    <n v="3"/>
    <s v="TRAININI François"/>
    <x v="0"/>
    <n v="5"/>
  </r>
  <r>
    <s v="1H"/>
    <s v="BRUT"/>
    <n v="4"/>
    <s v="MICELI Laurent"/>
    <x v="9"/>
    <n v="2"/>
  </r>
  <r>
    <s v="1H"/>
    <s v="BRUT"/>
    <n v="5"/>
    <s v="BLANCHARD Philippe"/>
    <x v="10"/>
    <n v="1"/>
  </r>
  <r>
    <s v="1H"/>
    <s v="NET"/>
    <n v="1"/>
    <s v="TRAININI François"/>
    <x v="0"/>
    <n v="20"/>
  </r>
  <r>
    <s v="1H"/>
    <s v="NET"/>
    <n v="2"/>
    <s v="BERTON Nicolas"/>
    <x v="11"/>
    <n v="10"/>
  </r>
  <r>
    <s v="1H"/>
    <s v="NET"/>
    <n v="3"/>
    <s v="BLANCHARD Philippe"/>
    <x v="10"/>
    <n v="5"/>
  </r>
  <r>
    <s v="1H"/>
    <s v="NET"/>
    <n v="4"/>
    <s v="MICELI Laurent"/>
    <x v="9"/>
    <n v="2"/>
  </r>
  <r>
    <s v="1H"/>
    <s v="NET"/>
    <n v="5"/>
    <s v="CORDIER Matthieu"/>
    <x v="8"/>
    <n v="1"/>
  </r>
  <r>
    <s v="2H"/>
    <s v="BRUT"/>
    <n v="1"/>
    <s v="DULAU Emmanuel"/>
    <x v="12"/>
    <n v="36"/>
  </r>
  <r>
    <s v="2H"/>
    <s v="BRUT"/>
    <n v="2"/>
    <s v="LAMOUR Eric"/>
    <x v="8"/>
    <n v="18"/>
  </r>
  <r>
    <s v="2H"/>
    <s v="BRUT"/>
    <n v="3"/>
    <s v="SEMBLAT Carol Charles"/>
    <x v="11"/>
    <n v="9"/>
  </r>
  <r>
    <s v="2H"/>
    <s v="BRUT"/>
    <n v="4"/>
    <s v="BRKIC Alexandre"/>
    <x v="2"/>
    <n v="5"/>
  </r>
  <r>
    <s v="2H"/>
    <s v="BRUT"/>
    <n v="5"/>
    <s v="PARISSE Jean-Louis"/>
    <x v="13"/>
    <n v="3"/>
  </r>
  <r>
    <s v="2H"/>
    <s v="NET"/>
    <n v="1"/>
    <s v="HOUDOUIN Didier"/>
    <x v="2"/>
    <n v="36"/>
  </r>
  <r>
    <s v="2H"/>
    <s v="NET"/>
    <n v="2"/>
    <s v="DULAU Emmanuel"/>
    <x v="12"/>
    <n v="18"/>
  </r>
  <r>
    <s v="2H"/>
    <s v="NET"/>
    <n v="3"/>
    <s v="ROLLAND Gautier"/>
    <x v="4"/>
    <n v="9"/>
  </r>
  <r>
    <s v="2H"/>
    <s v="NET"/>
    <n v="4"/>
    <s v="SEMBLAT Carol Charles"/>
    <x v="11"/>
    <n v="5"/>
  </r>
  <r>
    <s v="2H"/>
    <s v="NET"/>
    <n v="5"/>
    <s v="BARROT Michel"/>
    <x v="13"/>
    <n v="3"/>
  </r>
  <r>
    <s v="3H"/>
    <s v="BRUT"/>
    <n v="1"/>
    <s v="BENOIST Julien"/>
    <x v="14"/>
    <n v="25"/>
  </r>
  <r>
    <s v="3H"/>
    <s v="BRUT"/>
    <n v="2"/>
    <s v="ADAM Hubert"/>
    <x v="5"/>
    <n v="12"/>
  </r>
  <r>
    <s v="3H"/>
    <s v="BRUT"/>
    <n v="3"/>
    <s v="FERNANDEZ Alain"/>
    <x v="15"/>
    <n v="6"/>
  </r>
  <r>
    <s v="3H"/>
    <s v="BRUT"/>
    <n v="4"/>
    <s v="DUQUENNE Edouard"/>
    <x v="5"/>
    <n v="3"/>
  </r>
  <r>
    <s v="3H"/>
    <s v="BRUT"/>
    <n v="5"/>
    <s v="DEVLIES Thierry"/>
    <x v="5"/>
    <n v="2"/>
  </r>
  <r>
    <s v="3H"/>
    <s v="NET"/>
    <n v="1"/>
    <s v="BENOIST Julien"/>
    <x v="14"/>
    <n v="25"/>
  </r>
  <r>
    <s v="3H"/>
    <s v="NET"/>
    <n v="2"/>
    <s v="FERNANDEZ Alain"/>
    <x v="15"/>
    <n v="12"/>
  </r>
  <r>
    <s v="3H"/>
    <s v="NET"/>
    <n v="3"/>
    <s v="MEDENOUVO Rolic"/>
    <x v="2"/>
    <n v="6"/>
  </r>
  <r>
    <s v="3H"/>
    <s v="NET"/>
    <n v="4"/>
    <s v="DUQUENNE Edouard"/>
    <x v="5"/>
    <n v="3"/>
  </r>
  <r>
    <s v="3H"/>
    <s v="NET"/>
    <n v="5"/>
    <s v="QUINTON Richard"/>
    <x v="12"/>
    <n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2FEAB24-B28C-4409-A466-648BFED9A72B}" name="Tableau croisé dynamique4" cacheId="0" applyNumberFormats="0" applyBorderFormats="0" applyFontFormats="0" applyPatternFormats="0" applyAlignmentFormats="0" applyWidthHeightFormats="1" dataCaption="Valeurs" updatedVersion="8" minRefreshableVersion="3" useAutoFormatting="1" itemPrintTitles="1" createdVersion="8" indent="0" outline="1" outlineData="1" multipleFieldFilters="0" rowHeaderCaption="Equipe">
  <location ref="I1:J18" firstHeaderRow="1" firstDataRow="1" firstDataCol="1"/>
  <pivotFields count="6">
    <pivotField showAll="0"/>
    <pivotField showAll="0"/>
    <pivotField showAll="0"/>
    <pivotField showAll="0"/>
    <pivotField axis="axisRow" showAll="0">
      <items count="21">
        <item x="11"/>
        <item m="1" x="18"/>
        <item m="1" x="17"/>
        <item m="1" x="19"/>
        <item m="1" x="16"/>
        <item x="15"/>
        <item x="0"/>
        <item x="1"/>
        <item x="2"/>
        <item x="13"/>
        <item x="3"/>
        <item x="4"/>
        <item x="5"/>
        <item x="6"/>
        <item x="7"/>
        <item x="8"/>
        <item x="9"/>
        <item x="10"/>
        <item x="12"/>
        <item x="14"/>
        <item t="default"/>
      </items>
    </pivotField>
    <pivotField dataField="1" showAll="0"/>
  </pivotFields>
  <rowFields count="1">
    <field x="4"/>
  </rowFields>
  <rowItems count="17">
    <i>
      <x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Items count="1">
    <i/>
  </colItems>
  <dataFields count="1">
    <dataField name="Somme de Points" fld="5" baseField="4" baseItem="4"/>
  </dataFields>
  <formats count="41">
    <format dxfId="40">
      <pivotArea type="all" dataOnly="0" outline="0" fieldPosition="0"/>
    </format>
    <format dxfId="39">
      <pivotArea outline="0" collapsedLevelsAreSubtotals="1" fieldPosition="0"/>
    </format>
    <format dxfId="38">
      <pivotArea field="4" type="button" dataOnly="0" labelOnly="1" outline="0" axis="axisRow" fieldPosition="0"/>
    </format>
    <format dxfId="37">
      <pivotArea dataOnly="0" labelOnly="1" fieldPosition="0">
        <references count="1">
          <reference field="4" count="0"/>
        </references>
      </pivotArea>
    </format>
    <format dxfId="36">
      <pivotArea dataOnly="0" labelOnly="1" grandRow="1" outline="0" fieldPosition="0"/>
    </format>
    <format dxfId="35">
      <pivotArea dataOnly="0" labelOnly="1" outline="0" axis="axisValues" fieldPosition="0"/>
    </format>
    <format dxfId="34">
      <pivotArea field="4" type="button" dataOnly="0" labelOnly="1" outline="0" axis="axisRow" fieldPosition="0"/>
    </format>
    <format dxfId="33">
      <pivotArea dataOnly="0" labelOnly="1" outline="0" axis="axisValues" fieldPosition="0"/>
    </format>
    <format dxfId="32">
      <pivotArea type="all" dataOnly="0" outline="0" fieldPosition="0"/>
    </format>
    <format dxfId="31">
      <pivotArea outline="0" collapsedLevelsAreSubtotals="1" fieldPosition="0"/>
    </format>
    <format dxfId="30">
      <pivotArea field="4" type="button" dataOnly="0" labelOnly="1" outline="0" axis="axisRow" fieldPosition="0"/>
    </format>
    <format dxfId="29">
      <pivotArea dataOnly="0" labelOnly="1" fieldPosition="0">
        <references count="1">
          <reference field="4" count="0"/>
        </references>
      </pivotArea>
    </format>
    <format dxfId="28">
      <pivotArea dataOnly="0" labelOnly="1" grandRow="1" outline="0" fieldPosition="0"/>
    </format>
    <format dxfId="27">
      <pivotArea dataOnly="0" labelOnly="1" outline="0" axis="axisValues" fieldPosition="0"/>
    </format>
    <format dxfId="26">
      <pivotArea type="all" dataOnly="0" outline="0" fieldPosition="0"/>
    </format>
    <format dxfId="25">
      <pivotArea outline="0" collapsedLevelsAreSubtotals="1" fieldPosition="0"/>
    </format>
    <format dxfId="24">
      <pivotArea field="4" type="button" dataOnly="0" labelOnly="1" outline="0" axis="axisRow" fieldPosition="0"/>
    </format>
    <format dxfId="23">
      <pivotArea dataOnly="0" labelOnly="1" fieldPosition="0">
        <references count="1">
          <reference field="4" count="0"/>
        </references>
      </pivotArea>
    </format>
    <format dxfId="22">
      <pivotArea dataOnly="0" labelOnly="1" grandRow="1" outline="0" fieldPosition="0"/>
    </format>
    <format dxfId="21">
      <pivotArea dataOnly="0" labelOnly="1" outline="0" axis="axisValues" fieldPosition="0"/>
    </format>
    <format dxfId="20">
      <pivotArea type="all" dataOnly="0" outline="0" fieldPosition="0"/>
    </format>
    <format dxfId="19">
      <pivotArea outline="0" collapsedLevelsAreSubtotals="1" fieldPosition="0"/>
    </format>
    <format dxfId="18">
      <pivotArea field="4" type="button" dataOnly="0" labelOnly="1" outline="0" axis="axisRow" fieldPosition="0"/>
    </format>
    <format dxfId="17">
      <pivotArea dataOnly="0" labelOnly="1" fieldPosition="0">
        <references count="1">
          <reference field="4" count="0"/>
        </references>
      </pivotArea>
    </format>
    <format dxfId="16">
      <pivotArea dataOnly="0" labelOnly="1" grandRow="1" outline="0" fieldPosition="0"/>
    </format>
    <format dxfId="15">
      <pivotArea dataOnly="0" labelOnly="1" outline="0" axis="axisValues" fieldPosition="0"/>
    </format>
    <format dxfId="14">
      <pivotArea field="4" type="button" dataOnly="0" labelOnly="1" outline="0" axis="axisRow" fieldPosition="0"/>
    </format>
    <format dxfId="13">
      <pivotArea dataOnly="0" labelOnly="1" outline="0" axis="axisValues" fieldPosition="0"/>
    </format>
    <format dxfId="12">
      <pivotArea field="4" type="button" dataOnly="0" labelOnly="1" outline="0" axis="axisRow" fieldPosition="0"/>
    </format>
    <format dxfId="11">
      <pivotArea dataOnly="0" labelOnly="1" outline="0" axis="axisValues" fieldPosition="0"/>
    </format>
    <format dxfId="10">
      <pivotArea grandRow="1" outline="0" collapsedLevelsAreSubtotals="1" fieldPosition="0"/>
    </format>
    <format dxfId="9">
      <pivotArea dataOnly="0" labelOnly="1" grandRow="1" outline="0" fieldPosition="0"/>
    </format>
    <format dxfId="8">
      <pivotArea grandRow="1" outline="0" collapsedLevelsAreSubtotals="1" fieldPosition="0"/>
    </format>
    <format dxfId="7">
      <pivotArea dataOnly="0" labelOnly="1" grandRow="1" outline="0" fieldPosition="0"/>
    </format>
    <format dxfId="6">
      <pivotArea type="all" dataOnly="0" outline="0" fieldPosition="0"/>
    </format>
    <format dxfId="5">
      <pivotArea outline="0" collapsedLevelsAreSubtotals="1" fieldPosition="0"/>
    </format>
    <format dxfId="4">
      <pivotArea field="4" type="button" dataOnly="0" labelOnly="1" outline="0" axis="axisRow" fieldPosition="0"/>
    </format>
    <format dxfId="3">
      <pivotArea dataOnly="0" labelOnly="1" fieldPosition="0">
        <references count="1">
          <reference field="4" count="0"/>
        </references>
      </pivotArea>
    </format>
    <format dxfId="2">
      <pivotArea dataOnly="0" labelOnly="1" grandRow="1" outline="0" fieldPosition="0"/>
    </format>
    <format dxfId="1">
      <pivotArea dataOnly="0" labelOnly="1" outline="0" axis="axisValues" fieldPosition="0"/>
    </format>
    <format dxfId="0">
      <pivotArea collapsedLevelsAreSubtotals="1" fieldPosition="0">
        <references count="1">
          <reference field="4" count="1">
            <x v="0"/>
          </reference>
        </references>
      </pivotArea>
    </format>
  </formats>
  <conditionalFormats count="1">
    <conditionalFormat type="all" priority="1">
      <pivotAreas count="1">
        <pivotArea type="data" collapsedLevelsAreSubtotals="1" fieldPosition="0">
          <references count="2">
            <reference field="4294967294" count="1" selected="0">
              <x v="0"/>
            </reference>
            <reference field="4" count="4">
              <x v="0"/>
              <x v="1"/>
              <x v="2"/>
              <x v="3"/>
            </reference>
          </references>
        </pivotArea>
      </pivotAreas>
    </conditionalFormat>
  </conditional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6A462-C4E2-432B-B7C0-AD62D9C4B3DF}">
  <dimension ref="A1:H139"/>
  <sheetViews>
    <sheetView topLeftCell="A119" workbookViewId="0"/>
  </sheetViews>
  <sheetFormatPr baseColWidth="10" defaultColWidth="10.6640625" defaultRowHeight="14.4" x14ac:dyDescent="0.3"/>
  <cols>
    <col min="1" max="1" width="15.33203125" customWidth="1"/>
    <col min="2" max="2" width="14.44140625" customWidth="1"/>
    <col min="3" max="3" width="24" bestFit="1" customWidth="1"/>
    <col min="4" max="5" width="9.109375" bestFit="1" customWidth="1"/>
    <col min="6" max="6" width="9.109375" style="39" bestFit="1" customWidth="1"/>
    <col min="7" max="7" width="17.44140625" customWidth="1"/>
    <col min="8" max="8" width="11.109375" style="40" bestFit="1"/>
  </cols>
  <sheetData>
    <row r="1" spans="1:8" x14ac:dyDescent="0.3">
      <c r="A1" s="41" t="s">
        <v>0</v>
      </c>
      <c r="B1" s="41" t="s">
        <v>1</v>
      </c>
      <c r="C1" s="41"/>
      <c r="D1" s="41" t="s">
        <v>2</v>
      </c>
      <c r="E1" s="41" t="s">
        <v>3</v>
      </c>
      <c r="F1" s="42" t="s">
        <v>4</v>
      </c>
      <c r="G1" s="41" t="s">
        <v>5</v>
      </c>
      <c r="H1" s="43" t="s">
        <v>6</v>
      </c>
    </row>
    <row r="2" spans="1:8" x14ac:dyDescent="0.3">
      <c r="A2" s="23" t="s">
        <v>7</v>
      </c>
      <c r="B2" s="23" t="s">
        <v>8</v>
      </c>
      <c r="C2" s="23" t="str">
        <f t="shared" ref="C2:C33" si="0">A2&amp;" "&amp;B2</f>
        <v>LAMOUR Eric</v>
      </c>
      <c r="D2" s="23" t="s">
        <v>9</v>
      </c>
      <c r="E2" s="23" t="s">
        <v>10</v>
      </c>
      <c r="F2" s="44" t="s">
        <v>11</v>
      </c>
      <c r="G2" s="23" t="s">
        <v>12</v>
      </c>
      <c r="H2" s="45" t="s">
        <v>13</v>
      </c>
    </row>
    <row r="3" spans="1:8" x14ac:dyDescent="0.3">
      <c r="A3" s="46" t="s">
        <v>14</v>
      </c>
      <c r="B3" s="46" t="s">
        <v>15</v>
      </c>
      <c r="C3" s="23" t="str">
        <f t="shared" si="0"/>
        <v>GAMBILLO Franco</v>
      </c>
      <c r="D3" s="23" t="s">
        <v>9</v>
      </c>
      <c r="E3" s="23" t="s">
        <v>10</v>
      </c>
      <c r="F3" s="44" t="s">
        <v>16</v>
      </c>
      <c r="G3" s="23" t="s">
        <v>12</v>
      </c>
      <c r="H3" s="45" t="s">
        <v>17</v>
      </c>
    </row>
    <row r="4" spans="1:8" x14ac:dyDescent="0.3">
      <c r="A4" s="46" t="s">
        <v>18</v>
      </c>
      <c r="B4" s="46" t="s">
        <v>19</v>
      </c>
      <c r="C4" s="23" t="str">
        <f t="shared" si="0"/>
        <v>POULALION Fabrice</v>
      </c>
      <c r="D4" s="23" t="s">
        <v>9</v>
      </c>
      <c r="E4" s="23" t="s">
        <v>10</v>
      </c>
      <c r="F4" s="44" t="s">
        <v>20</v>
      </c>
      <c r="G4" s="23" t="s">
        <v>12</v>
      </c>
      <c r="H4" s="45" t="s">
        <v>21</v>
      </c>
    </row>
    <row r="5" spans="1:8" x14ac:dyDescent="0.3">
      <c r="A5" s="46" t="s">
        <v>22</v>
      </c>
      <c r="B5" s="46" t="s">
        <v>23</v>
      </c>
      <c r="C5" s="23" t="str">
        <f t="shared" si="0"/>
        <v>CORDIER Matthieu</v>
      </c>
      <c r="D5" s="23" t="s">
        <v>9</v>
      </c>
      <c r="E5" s="23" t="s">
        <v>10</v>
      </c>
      <c r="F5" s="44" t="s">
        <v>24</v>
      </c>
      <c r="G5" s="23" t="s">
        <v>12</v>
      </c>
      <c r="H5" s="47" t="s">
        <v>25</v>
      </c>
    </row>
    <row r="6" spans="1:8" x14ac:dyDescent="0.3">
      <c r="A6" s="46" t="s">
        <v>26</v>
      </c>
      <c r="B6" s="46" t="s">
        <v>27</v>
      </c>
      <c r="C6" s="23" t="str">
        <f t="shared" si="0"/>
        <v>GRASSIOT Alexis</v>
      </c>
      <c r="D6" s="23" t="s">
        <v>9</v>
      </c>
      <c r="E6" s="23" t="s">
        <v>10</v>
      </c>
      <c r="F6" s="44" t="s">
        <v>28</v>
      </c>
      <c r="G6" s="23" t="s">
        <v>12</v>
      </c>
      <c r="H6" s="45" t="s">
        <v>29</v>
      </c>
    </row>
    <row r="7" spans="1:8" x14ac:dyDescent="0.3">
      <c r="A7" s="46" t="s">
        <v>30</v>
      </c>
      <c r="B7" s="46" t="s">
        <v>31</v>
      </c>
      <c r="C7" s="23" t="str">
        <f t="shared" si="0"/>
        <v>BERTON Nicolas</v>
      </c>
      <c r="D7" s="23" t="s">
        <v>9</v>
      </c>
      <c r="E7" s="23" t="s">
        <v>10</v>
      </c>
      <c r="F7" s="48">
        <v>15.3</v>
      </c>
      <c r="G7" s="23" t="s">
        <v>32</v>
      </c>
      <c r="H7" s="47" t="s">
        <v>33</v>
      </c>
    </row>
    <row r="8" spans="1:8" x14ac:dyDescent="0.3">
      <c r="A8" s="46" t="s">
        <v>34</v>
      </c>
      <c r="B8" s="46" t="s">
        <v>35</v>
      </c>
      <c r="C8" s="23" t="str">
        <f t="shared" si="0"/>
        <v>HOUPIN Gilles</v>
      </c>
      <c r="D8" s="23" t="s">
        <v>9</v>
      </c>
      <c r="E8" s="23" t="s">
        <v>10</v>
      </c>
      <c r="F8" s="48"/>
      <c r="G8" s="23" t="s">
        <v>32</v>
      </c>
      <c r="H8" s="47" t="s">
        <v>36</v>
      </c>
    </row>
    <row r="9" spans="1:8" x14ac:dyDescent="0.3">
      <c r="A9" s="46" t="s">
        <v>37</v>
      </c>
      <c r="B9" s="46" t="s">
        <v>31</v>
      </c>
      <c r="C9" s="23" t="str">
        <f t="shared" si="0"/>
        <v>LEMAIRE Nicolas</v>
      </c>
      <c r="D9" s="23" t="s">
        <v>9</v>
      </c>
      <c r="E9" s="23" t="s">
        <v>10</v>
      </c>
      <c r="F9" s="48"/>
      <c r="G9" s="23" t="s">
        <v>32</v>
      </c>
      <c r="H9" s="47">
        <v>519664303</v>
      </c>
    </row>
    <row r="10" spans="1:8" x14ac:dyDescent="0.3">
      <c r="A10" s="46" t="s">
        <v>38</v>
      </c>
      <c r="B10" s="46" t="s">
        <v>39</v>
      </c>
      <c r="C10" s="23" t="str">
        <f t="shared" si="0"/>
        <v>PESTA Jonathan</v>
      </c>
      <c r="D10" s="23" t="s">
        <v>9</v>
      </c>
      <c r="E10" s="23" t="s">
        <v>10</v>
      </c>
      <c r="F10" s="48"/>
      <c r="G10" s="23" t="s">
        <v>32</v>
      </c>
      <c r="H10" s="47" t="s">
        <v>40</v>
      </c>
    </row>
    <row r="11" spans="1:8" x14ac:dyDescent="0.3">
      <c r="A11" s="23" t="s">
        <v>41</v>
      </c>
      <c r="B11" s="46" t="s">
        <v>42</v>
      </c>
      <c r="C11" s="23" t="str">
        <f t="shared" si="0"/>
        <v>PETITFRERE Olivier</v>
      </c>
      <c r="D11" s="23" t="s">
        <v>9</v>
      </c>
      <c r="E11" s="23" t="s">
        <v>10</v>
      </c>
      <c r="F11" s="48"/>
      <c r="G11" s="23" t="s">
        <v>32</v>
      </c>
      <c r="H11" s="49">
        <v>536829228</v>
      </c>
    </row>
    <row r="12" spans="1:8" x14ac:dyDescent="0.3">
      <c r="A12" s="46" t="s">
        <v>43</v>
      </c>
      <c r="B12" s="46" t="s">
        <v>44</v>
      </c>
      <c r="C12" s="23" t="str">
        <f t="shared" si="0"/>
        <v>WEBER Philippe</v>
      </c>
      <c r="D12" s="23" t="s">
        <v>9</v>
      </c>
      <c r="E12" s="23" t="s">
        <v>10</v>
      </c>
      <c r="F12" s="48"/>
      <c r="G12" s="23" t="s">
        <v>32</v>
      </c>
      <c r="H12" s="47" t="s">
        <v>45</v>
      </c>
    </row>
    <row r="13" spans="1:8" x14ac:dyDescent="0.3">
      <c r="A13" s="23" t="s">
        <v>46</v>
      </c>
      <c r="B13" s="46" t="s">
        <v>47</v>
      </c>
      <c r="C13" s="23" t="str">
        <f t="shared" si="0"/>
        <v>SEMBLAT Carol Charles</v>
      </c>
      <c r="D13" s="23" t="s">
        <v>9</v>
      </c>
      <c r="E13" s="23" t="s">
        <v>10</v>
      </c>
      <c r="F13" s="48"/>
      <c r="G13" s="23" t="s">
        <v>32</v>
      </c>
      <c r="H13" s="47" t="s">
        <v>48</v>
      </c>
    </row>
    <row r="14" spans="1:8" x14ac:dyDescent="0.3">
      <c r="A14" s="46" t="s">
        <v>49</v>
      </c>
      <c r="B14" s="46" t="s">
        <v>50</v>
      </c>
      <c r="C14" s="23" t="str">
        <f t="shared" si="0"/>
        <v>GLAUDAS Bruno</v>
      </c>
      <c r="D14" s="23" t="s">
        <v>9</v>
      </c>
      <c r="E14" s="23" t="s">
        <v>10</v>
      </c>
      <c r="F14" s="44" t="s">
        <v>51</v>
      </c>
      <c r="G14" s="23" t="s">
        <v>52</v>
      </c>
      <c r="H14" s="47" t="s">
        <v>53</v>
      </c>
    </row>
    <row r="15" spans="1:8" x14ac:dyDescent="0.3">
      <c r="A15" s="23" t="s">
        <v>54</v>
      </c>
      <c r="B15" s="46" t="s">
        <v>55</v>
      </c>
      <c r="C15" s="23" t="str">
        <f t="shared" si="0"/>
        <v>SERRATRICE Marc</v>
      </c>
      <c r="D15" s="23" t="s">
        <v>9</v>
      </c>
      <c r="E15" s="23" t="s">
        <v>10</v>
      </c>
      <c r="F15" s="44" t="s">
        <v>56</v>
      </c>
      <c r="G15" s="23" t="s">
        <v>52</v>
      </c>
      <c r="H15" s="45" t="s">
        <v>57</v>
      </c>
    </row>
    <row r="16" spans="1:8" x14ac:dyDescent="0.3">
      <c r="A16" s="46" t="s">
        <v>58</v>
      </c>
      <c r="B16" s="46" t="s">
        <v>59</v>
      </c>
      <c r="C16" s="23" t="str">
        <f t="shared" si="0"/>
        <v>GEA Bernard</v>
      </c>
      <c r="D16" s="23" t="s">
        <v>9</v>
      </c>
      <c r="E16" s="23" t="s">
        <v>10</v>
      </c>
      <c r="F16" s="44" t="s">
        <v>60</v>
      </c>
      <c r="G16" s="23" t="s">
        <v>52</v>
      </c>
      <c r="H16" s="45">
        <v>522458066</v>
      </c>
    </row>
    <row r="17" spans="1:8" x14ac:dyDescent="0.3">
      <c r="A17" s="46" t="s">
        <v>61</v>
      </c>
      <c r="B17" s="46" t="s">
        <v>62</v>
      </c>
      <c r="C17" s="23" t="str">
        <f t="shared" si="0"/>
        <v>NIGON Florent</v>
      </c>
      <c r="D17" s="23" t="s">
        <v>9</v>
      </c>
      <c r="E17" s="23" t="s">
        <v>10</v>
      </c>
      <c r="F17" s="44" t="s">
        <v>63</v>
      </c>
      <c r="G17" s="23" t="s">
        <v>52</v>
      </c>
      <c r="H17" s="45">
        <v>533721198</v>
      </c>
    </row>
    <row r="18" spans="1:8" x14ac:dyDescent="0.3">
      <c r="A18" s="46" t="s">
        <v>64</v>
      </c>
      <c r="B18" s="46" t="s">
        <v>65</v>
      </c>
      <c r="C18" s="23" t="str">
        <f t="shared" si="0"/>
        <v>CREPET NIGON Sandrine</v>
      </c>
      <c r="D18" s="23" t="s">
        <v>9</v>
      </c>
      <c r="E18" s="23" t="s">
        <v>66</v>
      </c>
      <c r="F18" s="44" t="s">
        <v>67</v>
      </c>
      <c r="G18" s="23" t="s">
        <v>52</v>
      </c>
      <c r="H18" s="45">
        <v>512138297</v>
      </c>
    </row>
    <row r="19" spans="1:8" x14ac:dyDescent="0.3">
      <c r="A19" s="46" t="s">
        <v>68</v>
      </c>
      <c r="B19" s="46" t="s">
        <v>44</v>
      </c>
      <c r="C19" s="23" t="str">
        <f t="shared" si="0"/>
        <v>BLANCHARD Philippe</v>
      </c>
      <c r="D19" s="23" t="s">
        <v>9</v>
      </c>
      <c r="E19" s="23" t="s">
        <v>10</v>
      </c>
      <c r="F19" s="44" t="s">
        <v>69</v>
      </c>
      <c r="G19" s="23" t="s">
        <v>52</v>
      </c>
      <c r="H19" s="47">
        <v>524129060</v>
      </c>
    </row>
    <row r="20" spans="1:8" x14ac:dyDescent="0.3">
      <c r="A20" s="46" t="s">
        <v>70</v>
      </c>
      <c r="B20" s="46" t="s">
        <v>71</v>
      </c>
      <c r="C20" s="23" t="str">
        <f t="shared" si="0"/>
        <v>FERRANDON STéPHANE</v>
      </c>
      <c r="D20" s="23" t="s">
        <v>9</v>
      </c>
      <c r="E20" s="23" t="s">
        <v>10</v>
      </c>
      <c r="F20" s="44" t="s">
        <v>72</v>
      </c>
      <c r="G20" s="23" t="s">
        <v>73</v>
      </c>
      <c r="H20" s="45" t="s">
        <v>74</v>
      </c>
    </row>
    <row r="21" spans="1:8" x14ac:dyDescent="0.3">
      <c r="A21" s="46" t="s">
        <v>70</v>
      </c>
      <c r="B21" s="46" t="s">
        <v>75</v>
      </c>
      <c r="C21" s="23" t="str">
        <f t="shared" si="0"/>
        <v>FERRANDON AGNES</v>
      </c>
      <c r="D21" s="23" t="s">
        <v>9</v>
      </c>
      <c r="E21" s="23" t="s">
        <v>66</v>
      </c>
      <c r="F21" s="44" t="s">
        <v>76</v>
      </c>
      <c r="G21" s="23" t="s">
        <v>73</v>
      </c>
      <c r="H21" s="45" t="s">
        <v>77</v>
      </c>
    </row>
    <row r="22" spans="1:8" x14ac:dyDescent="0.3">
      <c r="A22" s="46" t="s">
        <v>78</v>
      </c>
      <c r="B22" s="46" t="s">
        <v>79</v>
      </c>
      <c r="C22" s="23" t="str">
        <f t="shared" si="0"/>
        <v>REVENU SYLVAIN</v>
      </c>
      <c r="D22" s="23" t="s">
        <v>9</v>
      </c>
      <c r="E22" s="23" t="s">
        <v>10</v>
      </c>
      <c r="F22" s="44" t="s">
        <v>80</v>
      </c>
      <c r="G22" s="23" t="s">
        <v>73</v>
      </c>
      <c r="H22" s="45" t="s">
        <v>81</v>
      </c>
    </row>
    <row r="23" spans="1:8" x14ac:dyDescent="0.3">
      <c r="A23" s="46" t="s">
        <v>82</v>
      </c>
      <c r="B23" s="46" t="s">
        <v>83</v>
      </c>
      <c r="C23" s="23" t="str">
        <f t="shared" si="0"/>
        <v>ALLAIN LOIC</v>
      </c>
      <c r="D23" s="23" t="s">
        <v>9</v>
      </c>
      <c r="E23" s="23" t="s">
        <v>10</v>
      </c>
      <c r="F23" s="44" t="s">
        <v>84</v>
      </c>
      <c r="G23" s="23" t="s">
        <v>73</v>
      </c>
      <c r="H23" s="45" t="s">
        <v>85</v>
      </c>
    </row>
    <row r="24" spans="1:8" x14ac:dyDescent="0.3">
      <c r="A24" s="46" t="s">
        <v>78</v>
      </c>
      <c r="B24" s="46" t="s">
        <v>86</v>
      </c>
      <c r="C24" s="23" t="str">
        <f t="shared" si="0"/>
        <v>REVENU Laura</v>
      </c>
      <c r="D24" s="23" t="s">
        <v>87</v>
      </c>
      <c r="E24" s="23" t="s">
        <v>66</v>
      </c>
      <c r="F24" s="44" t="s">
        <v>88</v>
      </c>
      <c r="G24" s="23" t="s">
        <v>73</v>
      </c>
      <c r="H24" s="45" t="s">
        <v>89</v>
      </c>
    </row>
    <row r="25" spans="1:8" x14ac:dyDescent="0.3">
      <c r="A25" s="46" t="s">
        <v>90</v>
      </c>
      <c r="B25" s="46" t="s">
        <v>91</v>
      </c>
      <c r="C25" s="23" t="str">
        <f t="shared" si="0"/>
        <v>CORMIER Brice</v>
      </c>
      <c r="D25" s="23" t="s">
        <v>9</v>
      </c>
      <c r="E25" s="23" t="s">
        <v>10</v>
      </c>
      <c r="F25" s="44" t="s">
        <v>92</v>
      </c>
      <c r="G25" s="23" t="s">
        <v>93</v>
      </c>
      <c r="H25" s="45">
        <v>517273355</v>
      </c>
    </row>
    <row r="26" spans="1:8" x14ac:dyDescent="0.3">
      <c r="A26" s="46" t="s">
        <v>94</v>
      </c>
      <c r="B26" s="46" t="s">
        <v>95</v>
      </c>
      <c r="C26" s="23" t="str">
        <f t="shared" si="0"/>
        <v>VIVAUX Guillaume</v>
      </c>
      <c r="D26" s="23" t="s">
        <v>9</v>
      </c>
      <c r="E26" s="23" t="s">
        <v>10</v>
      </c>
      <c r="F26" s="44" t="s">
        <v>96</v>
      </c>
      <c r="G26" s="23" t="s">
        <v>93</v>
      </c>
      <c r="H26" s="45">
        <v>511512339</v>
      </c>
    </row>
    <row r="27" spans="1:8" x14ac:dyDescent="0.3">
      <c r="A27" s="46" t="s">
        <v>97</v>
      </c>
      <c r="B27" s="46" t="s">
        <v>44</v>
      </c>
      <c r="C27" s="23" t="str">
        <f t="shared" si="0"/>
        <v>Barthelemi Philippe</v>
      </c>
      <c r="D27" s="23" t="s">
        <v>9</v>
      </c>
      <c r="E27" s="23" t="s">
        <v>10</v>
      </c>
      <c r="F27" s="44" t="s">
        <v>98</v>
      </c>
      <c r="G27" s="23" t="s">
        <v>93</v>
      </c>
      <c r="H27" s="45">
        <v>522833258</v>
      </c>
    </row>
    <row r="28" spans="1:8" x14ac:dyDescent="0.3">
      <c r="A28" s="23" t="s">
        <v>99</v>
      </c>
      <c r="B28" s="46" t="s">
        <v>100</v>
      </c>
      <c r="C28" s="23" t="str">
        <f t="shared" si="0"/>
        <v>PREVOST Vincent</v>
      </c>
      <c r="D28" s="23" t="s">
        <v>9</v>
      </c>
      <c r="E28" s="23" t="s">
        <v>10</v>
      </c>
      <c r="F28" s="44" t="s">
        <v>101</v>
      </c>
      <c r="G28" s="23" t="s">
        <v>93</v>
      </c>
      <c r="H28" s="45" t="s">
        <v>102</v>
      </c>
    </row>
    <row r="29" spans="1:8" x14ac:dyDescent="0.3">
      <c r="A29" s="46" t="s">
        <v>103</v>
      </c>
      <c r="B29" s="46" t="s">
        <v>104</v>
      </c>
      <c r="C29" s="23" t="str">
        <f t="shared" si="0"/>
        <v>BENOIST Julien</v>
      </c>
      <c r="D29" s="23" t="s">
        <v>9</v>
      </c>
      <c r="E29" s="23" t="s">
        <v>10</v>
      </c>
      <c r="F29" s="44" t="s">
        <v>28</v>
      </c>
      <c r="G29" s="23" t="s">
        <v>93</v>
      </c>
      <c r="H29" s="45" t="s">
        <v>105</v>
      </c>
    </row>
    <row r="30" spans="1:8" x14ac:dyDescent="0.3">
      <c r="A30" s="46" t="s">
        <v>106</v>
      </c>
      <c r="B30" s="46" t="s">
        <v>107</v>
      </c>
      <c r="C30" s="23" t="str">
        <f t="shared" si="0"/>
        <v>DI GIANNI Muriel</v>
      </c>
      <c r="D30" s="23" t="s">
        <v>9</v>
      </c>
      <c r="E30" s="23" t="s">
        <v>66</v>
      </c>
      <c r="F30" s="44" t="s">
        <v>108</v>
      </c>
      <c r="G30" s="23" t="s">
        <v>109</v>
      </c>
      <c r="H30" s="45" t="s">
        <v>110</v>
      </c>
    </row>
    <row r="31" spans="1:8" x14ac:dyDescent="0.3">
      <c r="A31" s="46" t="s">
        <v>111</v>
      </c>
      <c r="B31" s="46" t="s">
        <v>112</v>
      </c>
      <c r="C31" s="23" t="str">
        <f t="shared" si="0"/>
        <v>MATTEI Véronique</v>
      </c>
      <c r="D31" s="23" t="s">
        <v>9</v>
      </c>
      <c r="E31" s="23" t="s">
        <v>66</v>
      </c>
      <c r="F31" s="44" t="s">
        <v>113</v>
      </c>
      <c r="G31" s="23" t="s">
        <v>109</v>
      </c>
      <c r="H31" s="45" t="s">
        <v>114</v>
      </c>
    </row>
    <row r="32" spans="1:8" x14ac:dyDescent="0.3">
      <c r="A32" s="46" t="s">
        <v>115</v>
      </c>
      <c r="B32" s="46" t="s">
        <v>116</v>
      </c>
      <c r="C32" s="23" t="str">
        <f t="shared" si="0"/>
        <v>DURANDE Stéphane</v>
      </c>
      <c r="D32" s="23" t="s">
        <v>9</v>
      </c>
      <c r="E32" s="23" t="s">
        <v>10</v>
      </c>
      <c r="F32" s="44" t="s">
        <v>117</v>
      </c>
      <c r="G32" s="23" t="s">
        <v>118</v>
      </c>
      <c r="H32" s="45" t="s">
        <v>119</v>
      </c>
    </row>
    <row r="33" spans="1:8" x14ac:dyDescent="0.3">
      <c r="A33" s="46" t="s">
        <v>120</v>
      </c>
      <c r="B33" s="46" t="s">
        <v>121</v>
      </c>
      <c r="C33" s="23" t="str">
        <f t="shared" si="0"/>
        <v>ZACCAGNINO Sylvie</v>
      </c>
      <c r="D33" s="23" t="s">
        <v>9</v>
      </c>
      <c r="E33" s="23" t="s">
        <v>66</v>
      </c>
      <c r="F33" s="44" t="s">
        <v>122</v>
      </c>
      <c r="G33" s="23" t="s">
        <v>118</v>
      </c>
      <c r="H33" s="45" t="s">
        <v>123</v>
      </c>
    </row>
    <row r="34" spans="1:8" x14ac:dyDescent="0.3">
      <c r="A34" s="46" t="s">
        <v>124</v>
      </c>
      <c r="B34" s="46" t="s">
        <v>125</v>
      </c>
      <c r="C34" s="23" t="str">
        <f t="shared" ref="C34:C65" si="1">A34&amp;" "&amp;B34</f>
        <v>DUPRE Herve</v>
      </c>
      <c r="D34" s="23" t="s">
        <v>9</v>
      </c>
      <c r="E34" s="23" t="s">
        <v>10</v>
      </c>
      <c r="F34" s="44" t="s">
        <v>126</v>
      </c>
      <c r="G34" s="23" t="s">
        <v>118</v>
      </c>
      <c r="H34" s="45" t="s">
        <v>127</v>
      </c>
    </row>
    <row r="35" spans="1:8" x14ac:dyDescent="0.3">
      <c r="A35" s="46" t="s">
        <v>128</v>
      </c>
      <c r="B35" s="46" t="s">
        <v>129</v>
      </c>
      <c r="C35" s="23" t="str">
        <f t="shared" si="1"/>
        <v>SOUBIRON Béatrice</v>
      </c>
      <c r="D35" s="23" t="s">
        <v>9</v>
      </c>
      <c r="E35" s="23" t="s">
        <v>66</v>
      </c>
      <c r="F35" s="44" t="s">
        <v>130</v>
      </c>
      <c r="G35" s="23" t="s">
        <v>131</v>
      </c>
      <c r="H35" s="45" t="s">
        <v>132</v>
      </c>
    </row>
    <row r="36" spans="1:8" x14ac:dyDescent="0.3">
      <c r="A36" s="46" t="s">
        <v>133</v>
      </c>
      <c r="B36" s="46" t="s">
        <v>31</v>
      </c>
      <c r="C36" s="23" t="str">
        <f t="shared" si="1"/>
        <v>LACAZE Nicolas</v>
      </c>
      <c r="D36" s="23" t="s">
        <v>9</v>
      </c>
      <c r="E36" s="23" t="s">
        <v>10</v>
      </c>
      <c r="F36" s="44" t="s">
        <v>134</v>
      </c>
      <c r="G36" s="23" t="s">
        <v>131</v>
      </c>
      <c r="H36" s="45" t="s">
        <v>135</v>
      </c>
    </row>
    <row r="37" spans="1:8" x14ac:dyDescent="0.3">
      <c r="A37" s="46" t="s">
        <v>136</v>
      </c>
      <c r="B37" s="46" t="s">
        <v>137</v>
      </c>
      <c r="C37" s="23" t="str">
        <f t="shared" si="1"/>
        <v>RECHE André</v>
      </c>
      <c r="D37" s="23" t="s">
        <v>9</v>
      </c>
      <c r="E37" s="23" t="s">
        <v>10</v>
      </c>
      <c r="F37" s="44" t="s">
        <v>138</v>
      </c>
      <c r="G37" s="23" t="s">
        <v>131</v>
      </c>
      <c r="H37" s="45" t="s">
        <v>139</v>
      </c>
    </row>
    <row r="38" spans="1:8" x14ac:dyDescent="0.3">
      <c r="A38" s="46" t="s">
        <v>140</v>
      </c>
      <c r="B38" s="46" t="s">
        <v>141</v>
      </c>
      <c r="C38" s="23" t="str">
        <f t="shared" si="1"/>
        <v>LEGROS Daniel</v>
      </c>
      <c r="D38" s="23" t="s">
        <v>9</v>
      </c>
      <c r="E38" s="23" t="s">
        <v>10</v>
      </c>
      <c r="F38" s="44" t="s">
        <v>142</v>
      </c>
      <c r="G38" s="23" t="s">
        <v>131</v>
      </c>
      <c r="H38" s="45" t="s">
        <v>143</v>
      </c>
    </row>
    <row r="39" spans="1:8" x14ac:dyDescent="0.3">
      <c r="A39" s="23" t="s">
        <v>144</v>
      </c>
      <c r="B39" s="46" t="s">
        <v>95</v>
      </c>
      <c r="C39" s="23" t="str">
        <f t="shared" si="1"/>
        <v>PRADERE Guillaume</v>
      </c>
      <c r="D39" s="23" t="s">
        <v>9</v>
      </c>
      <c r="E39" s="23" t="s">
        <v>10</v>
      </c>
      <c r="F39" s="44" t="s">
        <v>145</v>
      </c>
      <c r="G39" s="23" t="s">
        <v>131</v>
      </c>
      <c r="H39" s="45" t="s">
        <v>146</v>
      </c>
    </row>
    <row r="40" spans="1:8" x14ac:dyDescent="0.3">
      <c r="A40" s="46" t="s">
        <v>147</v>
      </c>
      <c r="B40" s="46" t="s">
        <v>148</v>
      </c>
      <c r="C40" s="23" t="str">
        <f t="shared" si="1"/>
        <v>MANSIOUS Christophe</v>
      </c>
      <c r="D40" s="23" t="s">
        <v>9</v>
      </c>
      <c r="E40" s="23" t="s">
        <v>10</v>
      </c>
      <c r="F40" s="44" t="s">
        <v>149</v>
      </c>
      <c r="G40" s="23" t="s">
        <v>131</v>
      </c>
      <c r="H40" s="45" t="s">
        <v>150</v>
      </c>
    </row>
    <row r="41" spans="1:8" x14ac:dyDescent="0.3">
      <c r="A41" s="46" t="s">
        <v>151</v>
      </c>
      <c r="B41" s="46" t="s">
        <v>152</v>
      </c>
      <c r="C41" s="23" t="str">
        <f t="shared" si="1"/>
        <v>TRAININI François</v>
      </c>
      <c r="D41" s="23" t="s">
        <v>9</v>
      </c>
      <c r="E41" s="23" t="s">
        <v>10</v>
      </c>
      <c r="F41" s="44" t="s">
        <v>69</v>
      </c>
      <c r="G41" s="23" t="s">
        <v>131</v>
      </c>
      <c r="H41" s="45" t="s">
        <v>153</v>
      </c>
    </row>
    <row r="42" spans="1:8" x14ac:dyDescent="0.3">
      <c r="A42" s="46" t="s">
        <v>154</v>
      </c>
      <c r="B42" s="46" t="s">
        <v>155</v>
      </c>
      <c r="C42" s="23" t="str">
        <f t="shared" si="1"/>
        <v>WINOGRAD Serge</v>
      </c>
      <c r="D42" s="23" t="s">
        <v>9</v>
      </c>
      <c r="E42" s="23" t="s">
        <v>10</v>
      </c>
      <c r="F42" s="44"/>
      <c r="G42" s="23" t="s">
        <v>156</v>
      </c>
      <c r="H42" s="45" t="s">
        <v>157</v>
      </c>
    </row>
    <row r="43" spans="1:8" x14ac:dyDescent="0.3">
      <c r="A43" s="46" t="s">
        <v>158</v>
      </c>
      <c r="B43" s="46" t="s">
        <v>159</v>
      </c>
      <c r="C43" s="23" t="str">
        <f t="shared" si="1"/>
        <v>DULAU Emmanuel</v>
      </c>
      <c r="D43" s="23" t="s">
        <v>9</v>
      </c>
      <c r="E43" s="23" t="s">
        <v>10</v>
      </c>
      <c r="F43" s="44"/>
      <c r="G43" s="23" t="s">
        <v>156</v>
      </c>
      <c r="H43" s="45">
        <v>525284328</v>
      </c>
    </row>
    <row r="44" spans="1:8" x14ac:dyDescent="0.3">
      <c r="A44" s="46" t="s">
        <v>160</v>
      </c>
      <c r="B44" s="46" t="s">
        <v>161</v>
      </c>
      <c r="C44" s="23" t="str">
        <f t="shared" si="1"/>
        <v>MEROUR Stephane</v>
      </c>
      <c r="D44" s="23" t="s">
        <v>9</v>
      </c>
      <c r="E44" s="23" t="s">
        <v>10</v>
      </c>
      <c r="F44" s="44"/>
      <c r="G44" s="23" t="s">
        <v>156</v>
      </c>
      <c r="H44" s="45" t="s">
        <v>162</v>
      </c>
    </row>
    <row r="45" spans="1:8" x14ac:dyDescent="0.3">
      <c r="A45" s="46" t="s">
        <v>163</v>
      </c>
      <c r="B45" s="46" t="s">
        <v>164</v>
      </c>
      <c r="C45" s="23" t="str">
        <f t="shared" si="1"/>
        <v>GUIMARAES Carlos</v>
      </c>
      <c r="D45" s="23" t="s">
        <v>9</v>
      </c>
      <c r="E45" s="23" t="s">
        <v>10</v>
      </c>
      <c r="F45" s="44"/>
      <c r="G45" s="23" t="s">
        <v>156</v>
      </c>
      <c r="H45" s="45" t="s">
        <v>165</v>
      </c>
    </row>
    <row r="46" spans="1:8" x14ac:dyDescent="0.3">
      <c r="A46" s="23" t="s">
        <v>166</v>
      </c>
      <c r="B46" s="46" t="s">
        <v>167</v>
      </c>
      <c r="C46" s="23" t="str">
        <f t="shared" si="1"/>
        <v>BEUVELOT Gaël</v>
      </c>
      <c r="D46" s="23" t="s">
        <v>9</v>
      </c>
      <c r="E46" s="23" t="s">
        <v>10</v>
      </c>
      <c r="F46" s="44"/>
      <c r="G46" s="23" t="s">
        <v>156</v>
      </c>
      <c r="H46" s="45">
        <v>533283215</v>
      </c>
    </row>
    <row r="47" spans="1:8" x14ac:dyDescent="0.3">
      <c r="A47" s="46" t="s">
        <v>168</v>
      </c>
      <c r="B47" s="46" t="s">
        <v>169</v>
      </c>
      <c r="C47" s="23" t="str">
        <f t="shared" si="1"/>
        <v>QUINTON Richard</v>
      </c>
      <c r="D47" s="23" t="s">
        <v>9</v>
      </c>
      <c r="E47" s="23" t="s">
        <v>10</v>
      </c>
      <c r="F47" s="44"/>
      <c r="G47" s="23" t="s">
        <v>156</v>
      </c>
      <c r="H47" s="45">
        <v>512885346</v>
      </c>
    </row>
    <row r="48" spans="1:8" x14ac:dyDescent="0.3">
      <c r="A48" s="23" t="s">
        <v>170</v>
      </c>
      <c r="B48" s="46" t="s">
        <v>171</v>
      </c>
      <c r="C48" s="23" t="str">
        <f t="shared" si="1"/>
        <v>DECRESSAIN Amaury</v>
      </c>
      <c r="D48" s="23" t="s">
        <v>9</v>
      </c>
      <c r="E48" s="23" t="s">
        <v>10</v>
      </c>
      <c r="F48" s="44"/>
      <c r="G48" s="23" t="s">
        <v>156</v>
      </c>
      <c r="H48" s="45" t="s">
        <v>172</v>
      </c>
    </row>
    <row r="49" spans="1:8" x14ac:dyDescent="0.3">
      <c r="A49" s="46" t="s">
        <v>173</v>
      </c>
      <c r="B49" s="46" t="s">
        <v>174</v>
      </c>
      <c r="C49" s="23" t="str">
        <f t="shared" si="1"/>
        <v>PARE Rémi</v>
      </c>
      <c r="D49" s="23" t="s">
        <v>9</v>
      </c>
      <c r="E49" s="23" t="s">
        <v>10</v>
      </c>
      <c r="F49" s="44"/>
      <c r="G49" s="23" t="s">
        <v>156</v>
      </c>
      <c r="H49" s="45" t="s">
        <v>175</v>
      </c>
    </row>
    <row r="50" spans="1:8" x14ac:dyDescent="0.3">
      <c r="A50" s="46" t="s">
        <v>176</v>
      </c>
      <c r="B50" s="46" t="s">
        <v>177</v>
      </c>
      <c r="C50" s="23" t="str">
        <f t="shared" si="1"/>
        <v>MOCAER Elodie</v>
      </c>
      <c r="D50" s="23" t="s">
        <v>9</v>
      </c>
      <c r="E50" s="23" t="s">
        <v>66</v>
      </c>
      <c r="F50" s="44"/>
      <c r="G50" s="23" t="s">
        <v>156</v>
      </c>
      <c r="H50" s="45" t="s">
        <v>178</v>
      </c>
    </row>
    <row r="51" spans="1:8" x14ac:dyDescent="0.3">
      <c r="A51" s="46" t="s">
        <v>179</v>
      </c>
      <c r="B51" s="46" t="s">
        <v>180</v>
      </c>
      <c r="C51" s="23" t="str">
        <f t="shared" si="1"/>
        <v>COUTURIER Bénédicte</v>
      </c>
      <c r="D51" s="23" t="s">
        <v>9</v>
      </c>
      <c r="E51" s="23" t="s">
        <v>66</v>
      </c>
      <c r="F51" s="44"/>
      <c r="G51" s="23" t="s">
        <v>156</v>
      </c>
      <c r="H51" s="45">
        <v>544388225</v>
      </c>
    </row>
    <row r="52" spans="1:8" x14ac:dyDescent="0.3">
      <c r="A52" s="46" t="s">
        <v>181</v>
      </c>
      <c r="B52" s="46" t="s">
        <v>182</v>
      </c>
      <c r="C52" s="23" t="str">
        <f t="shared" si="1"/>
        <v>LUGIER Christian</v>
      </c>
      <c r="D52" s="23" t="s">
        <v>9</v>
      </c>
      <c r="E52" s="23" t="s">
        <v>10</v>
      </c>
      <c r="F52" s="44"/>
      <c r="G52" s="23" t="s">
        <v>156</v>
      </c>
      <c r="H52" s="45" t="s">
        <v>183</v>
      </c>
    </row>
    <row r="53" spans="1:8" x14ac:dyDescent="0.3">
      <c r="A53" s="46" t="s">
        <v>184</v>
      </c>
      <c r="B53" s="46" t="s">
        <v>185</v>
      </c>
      <c r="C53" s="23" t="str">
        <f t="shared" si="1"/>
        <v>RENARD Maxime</v>
      </c>
      <c r="D53" s="23" t="s">
        <v>9</v>
      </c>
      <c r="E53" s="23" t="s">
        <v>10</v>
      </c>
      <c r="F53" s="44" t="s">
        <v>186</v>
      </c>
      <c r="G53" s="23" t="s">
        <v>187</v>
      </c>
      <c r="H53" s="45">
        <v>522733302</v>
      </c>
    </row>
    <row r="54" spans="1:8" x14ac:dyDescent="0.3">
      <c r="A54" s="46" t="s">
        <v>188</v>
      </c>
      <c r="B54" s="46" t="s">
        <v>189</v>
      </c>
      <c r="C54" s="23" t="str">
        <f t="shared" si="1"/>
        <v>PETIOT Jérôme</v>
      </c>
      <c r="D54" s="23" t="s">
        <v>9</v>
      </c>
      <c r="E54" s="23" t="s">
        <v>10</v>
      </c>
      <c r="F54" s="44" t="s">
        <v>190</v>
      </c>
      <c r="G54" s="23" t="s">
        <v>187</v>
      </c>
      <c r="H54" s="45" t="s">
        <v>191</v>
      </c>
    </row>
    <row r="55" spans="1:8" x14ac:dyDescent="0.3">
      <c r="A55" s="46" t="s">
        <v>192</v>
      </c>
      <c r="B55" s="46" t="s">
        <v>193</v>
      </c>
      <c r="C55" s="23" t="str">
        <f t="shared" si="1"/>
        <v>LUCQ Laurent</v>
      </c>
      <c r="D55" s="23" t="s">
        <v>9</v>
      </c>
      <c r="E55" s="23" t="s">
        <v>10</v>
      </c>
      <c r="F55" s="44" t="s">
        <v>194</v>
      </c>
      <c r="G55" s="23" t="s">
        <v>187</v>
      </c>
      <c r="H55" s="45" t="s">
        <v>195</v>
      </c>
    </row>
    <row r="56" spans="1:8" x14ac:dyDescent="0.3">
      <c r="A56" s="46" t="s">
        <v>196</v>
      </c>
      <c r="B56" s="46" t="s">
        <v>197</v>
      </c>
      <c r="C56" s="23" t="str">
        <f t="shared" si="1"/>
        <v>CAVALLO JEAN PIERRE</v>
      </c>
      <c r="D56" s="23" t="s">
        <v>9</v>
      </c>
      <c r="E56" s="23" t="s">
        <v>10</v>
      </c>
      <c r="F56" s="44" t="s">
        <v>198</v>
      </c>
      <c r="G56" s="23" t="s">
        <v>199</v>
      </c>
      <c r="H56" s="45" t="s">
        <v>200</v>
      </c>
    </row>
    <row r="57" spans="1:8" x14ac:dyDescent="0.3">
      <c r="A57" s="46" t="s">
        <v>201</v>
      </c>
      <c r="B57" s="46" t="s">
        <v>202</v>
      </c>
      <c r="C57" s="23" t="str">
        <f t="shared" si="1"/>
        <v>JAUSSAUD JOHAN</v>
      </c>
      <c r="D57" s="23" t="s">
        <v>9</v>
      </c>
      <c r="E57" s="23" t="s">
        <v>10</v>
      </c>
      <c r="F57" s="44" t="s">
        <v>203</v>
      </c>
      <c r="G57" s="23" t="s">
        <v>199</v>
      </c>
      <c r="H57" s="45" t="s">
        <v>204</v>
      </c>
    </row>
    <row r="58" spans="1:8" x14ac:dyDescent="0.3">
      <c r="A58" s="46" t="s">
        <v>205</v>
      </c>
      <c r="B58" s="46" t="s">
        <v>206</v>
      </c>
      <c r="C58" s="23" t="str">
        <f t="shared" si="1"/>
        <v>BARTELMANN Caroline</v>
      </c>
      <c r="D58" s="23" t="s">
        <v>9</v>
      </c>
      <c r="E58" s="23" t="s">
        <v>66</v>
      </c>
      <c r="F58" s="44" t="s">
        <v>207</v>
      </c>
      <c r="G58" s="23" t="s">
        <v>208</v>
      </c>
      <c r="H58" s="45" t="s">
        <v>209</v>
      </c>
    </row>
    <row r="59" spans="1:8" x14ac:dyDescent="0.3">
      <c r="A59" s="46" t="s">
        <v>210</v>
      </c>
      <c r="B59" s="46" t="s">
        <v>211</v>
      </c>
      <c r="C59" s="23" t="str">
        <f t="shared" si="1"/>
        <v>ZAHM Francois</v>
      </c>
      <c r="D59" s="23" t="s">
        <v>9</v>
      </c>
      <c r="E59" s="23" t="s">
        <v>10</v>
      </c>
      <c r="F59" s="44" t="s">
        <v>212</v>
      </c>
      <c r="G59" s="23" t="s">
        <v>208</v>
      </c>
      <c r="H59" s="45" t="s">
        <v>213</v>
      </c>
    </row>
    <row r="60" spans="1:8" x14ac:dyDescent="0.3">
      <c r="A60" s="46" t="s">
        <v>214</v>
      </c>
      <c r="B60" s="46" t="s">
        <v>215</v>
      </c>
      <c r="C60" s="23" t="str">
        <f t="shared" si="1"/>
        <v>ROLLAND Gautier</v>
      </c>
      <c r="D60" s="23" t="s">
        <v>9</v>
      </c>
      <c r="E60" s="23" t="s">
        <v>10</v>
      </c>
      <c r="F60" s="44" t="s">
        <v>216</v>
      </c>
      <c r="G60" s="23" t="s">
        <v>208</v>
      </c>
      <c r="H60" s="45" t="s">
        <v>217</v>
      </c>
    </row>
    <row r="61" spans="1:8" x14ac:dyDescent="0.3">
      <c r="A61" s="46" t="s">
        <v>218</v>
      </c>
      <c r="B61" s="46" t="s">
        <v>159</v>
      </c>
      <c r="C61" s="23" t="str">
        <f t="shared" si="1"/>
        <v>LUTTMANN Emmanuel</v>
      </c>
      <c r="D61" s="23" t="s">
        <v>9</v>
      </c>
      <c r="E61" s="23" t="s">
        <v>10</v>
      </c>
      <c r="F61" s="44" t="s">
        <v>219</v>
      </c>
      <c r="G61" s="23" t="s">
        <v>208</v>
      </c>
      <c r="H61" s="45" t="s">
        <v>220</v>
      </c>
    </row>
    <row r="62" spans="1:8" x14ac:dyDescent="0.3">
      <c r="A62" s="46" t="s">
        <v>221</v>
      </c>
      <c r="B62" s="46" t="s">
        <v>222</v>
      </c>
      <c r="C62" s="23" t="str">
        <f t="shared" si="1"/>
        <v>NICOLAS Alain</v>
      </c>
      <c r="D62" s="23" t="s">
        <v>9</v>
      </c>
      <c r="E62" s="23" t="s">
        <v>10</v>
      </c>
      <c r="F62" s="44" t="s">
        <v>223</v>
      </c>
      <c r="G62" s="23" t="s">
        <v>208</v>
      </c>
      <c r="H62" s="45" t="s">
        <v>224</v>
      </c>
    </row>
    <row r="63" spans="1:8" x14ac:dyDescent="0.3">
      <c r="A63" s="46" t="s">
        <v>225</v>
      </c>
      <c r="B63" s="46" t="s">
        <v>226</v>
      </c>
      <c r="C63" s="23" t="str">
        <f t="shared" si="1"/>
        <v>MAGI Michel</v>
      </c>
      <c r="D63" s="23" t="s">
        <v>9</v>
      </c>
      <c r="E63" s="23" t="s">
        <v>10</v>
      </c>
      <c r="F63" s="44" t="s">
        <v>227</v>
      </c>
      <c r="G63" s="23" t="s">
        <v>208</v>
      </c>
      <c r="H63" s="45" t="s">
        <v>228</v>
      </c>
    </row>
    <row r="64" spans="1:8" x14ac:dyDescent="0.3">
      <c r="A64" s="46" t="s">
        <v>229</v>
      </c>
      <c r="B64" s="46" t="s">
        <v>230</v>
      </c>
      <c r="C64" s="23" t="str">
        <f t="shared" si="1"/>
        <v>JOBERT Dominique</v>
      </c>
      <c r="D64" s="23" t="s">
        <v>9</v>
      </c>
      <c r="E64" s="23" t="s">
        <v>10</v>
      </c>
      <c r="F64" s="44" t="s">
        <v>98</v>
      </c>
      <c r="G64" s="23" t="s">
        <v>208</v>
      </c>
      <c r="H64" s="45" t="s">
        <v>231</v>
      </c>
    </row>
    <row r="65" spans="1:8" x14ac:dyDescent="0.3">
      <c r="A65" s="23" t="s">
        <v>232</v>
      </c>
      <c r="B65" s="46" t="s">
        <v>233</v>
      </c>
      <c r="C65" s="23" t="str">
        <f t="shared" si="1"/>
        <v>BENOIT Christine</v>
      </c>
      <c r="D65" s="23" t="s">
        <v>9</v>
      </c>
      <c r="E65" s="23" t="s">
        <v>66</v>
      </c>
      <c r="F65" s="44" t="s">
        <v>234</v>
      </c>
      <c r="G65" s="23" t="s">
        <v>208</v>
      </c>
      <c r="H65" s="45" t="s">
        <v>235</v>
      </c>
    </row>
    <row r="66" spans="1:8" x14ac:dyDescent="0.3">
      <c r="A66" s="46" t="s">
        <v>236</v>
      </c>
      <c r="B66" s="46" t="s">
        <v>237</v>
      </c>
      <c r="C66" s="23" t="str">
        <f t="shared" ref="C66:C97" si="2">A66&amp;" "&amp;B66</f>
        <v>GUYOT Florian</v>
      </c>
      <c r="D66" s="23" t="s">
        <v>9</v>
      </c>
      <c r="E66" s="23" t="s">
        <v>10</v>
      </c>
      <c r="F66" s="44"/>
      <c r="G66" s="23" t="s">
        <v>208</v>
      </c>
      <c r="H66" s="45" t="s">
        <v>238</v>
      </c>
    </row>
    <row r="67" spans="1:8" x14ac:dyDescent="0.3">
      <c r="A67" s="46" t="s">
        <v>239</v>
      </c>
      <c r="B67" s="46" t="s">
        <v>240</v>
      </c>
      <c r="C67" s="23" t="str">
        <f t="shared" si="2"/>
        <v>ADAM HUBERT</v>
      </c>
      <c r="D67" s="23" t="s">
        <v>9</v>
      </c>
      <c r="E67" s="23" t="s">
        <v>10</v>
      </c>
      <c r="F67" s="48"/>
      <c r="G67" s="23" t="s">
        <v>241</v>
      </c>
      <c r="H67" s="45">
        <v>540498177</v>
      </c>
    </row>
    <row r="68" spans="1:8" x14ac:dyDescent="0.3">
      <c r="A68" s="46" t="s">
        <v>242</v>
      </c>
      <c r="B68" s="46" t="s">
        <v>243</v>
      </c>
      <c r="C68" s="23" t="str">
        <f t="shared" si="2"/>
        <v>VINSSIAT JEAN-PAUL</v>
      </c>
      <c r="D68" s="23" t="s">
        <v>9</v>
      </c>
      <c r="E68" s="23" t="s">
        <v>10</v>
      </c>
      <c r="F68" s="48"/>
      <c r="G68" s="23" t="s">
        <v>241</v>
      </c>
      <c r="H68" s="45" t="s">
        <v>244</v>
      </c>
    </row>
    <row r="69" spans="1:8" x14ac:dyDescent="0.3">
      <c r="A69" s="46" t="s">
        <v>245</v>
      </c>
      <c r="B69" s="46" t="s">
        <v>79</v>
      </c>
      <c r="C69" s="23" t="str">
        <f t="shared" si="2"/>
        <v>VELU SYLVAIN</v>
      </c>
      <c r="D69" s="23" t="s">
        <v>9</v>
      </c>
      <c r="E69" s="23" t="s">
        <v>10</v>
      </c>
      <c r="F69" s="48"/>
      <c r="G69" s="23" t="s">
        <v>241</v>
      </c>
      <c r="H69" s="45">
        <v>516766253</v>
      </c>
    </row>
    <row r="70" spans="1:8" x14ac:dyDescent="0.3">
      <c r="A70" s="46" t="s">
        <v>246</v>
      </c>
      <c r="B70" s="46" t="s">
        <v>247</v>
      </c>
      <c r="C70" s="23" t="str">
        <f t="shared" si="2"/>
        <v>HOUSSIN MARIE CHRISTINE</v>
      </c>
      <c r="D70" s="23" t="s">
        <v>9</v>
      </c>
      <c r="E70" s="23" t="s">
        <v>66</v>
      </c>
      <c r="F70" s="48"/>
      <c r="G70" s="23" t="s">
        <v>241</v>
      </c>
      <c r="H70" s="45" t="s">
        <v>248</v>
      </c>
    </row>
    <row r="71" spans="1:8" x14ac:dyDescent="0.3">
      <c r="A71" s="46" t="s">
        <v>249</v>
      </c>
      <c r="B71" s="46" t="s">
        <v>250</v>
      </c>
      <c r="C71" s="23" t="str">
        <f t="shared" si="2"/>
        <v>VANLABEKE JULIEN</v>
      </c>
      <c r="D71" s="23" t="s">
        <v>9</v>
      </c>
      <c r="E71" s="23" t="s">
        <v>10</v>
      </c>
      <c r="F71" s="48"/>
      <c r="G71" s="23" t="s">
        <v>241</v>
      </c>
      <c r="H71" s="45">
        <v>540404133</v>
      </c>
    </row>
    <row r="72" spans="1:8" x14ac:dyDescent="0.3">
      <c r="A72" s="23" t="s">
        <v>251</v>
      </c>
      <c r="B72" s="46" t="s">
        <v>252</v>
      </c>
      <c r="C72" s="23" t="str">
        <f t="shared" si="2"/>
        <v>DEVLIES THIERRY</v>
      </c>
      <c r="D72" s="23" t="s">
        <v>9</v>
      </c>
      <c r="E72" s="23" t="s">
        <v>10</v>
      </c>
      <c r="F72" s="48"/>
      <c r="G72" s="23" t="s">
        <v>241</v>
      </c>
      <c r="H72" s="45">
        <v>541293163</v>
      </c>
    </row>
    <row r="73" spans="1:8" x14ac:dyDescent="0.3">
      <c r="A73" s="23" t="s">
        <v>253</v>
      </c>
      <c r="B73" s="46" t="s">
        <v>254</v>
      </c>
      <c r="C73" s="23" t="str">
        <f t="shared" si="2"/>
        <v>HOCHIN DIDIER</v>
      </c>
      <c r="D73" s="23" t="s">
        <v>9</v>
      </c>
      <c r="E73" s="23" t="s">
        <v>10</v>
      </c>
      <c r="F73" s="48"/>
      <c r="G73" s="23" t="s">
        <v>241</v>
      </c>
      <c r="H73" s="45" t="s">
        <v>255</v>
      </c>
    </row>
    <row r="74" spans="1:8" x14ac:dyDescent="0.3">
      <c r="A74" s="23" t="s">
        <v>256</v>
      </c>
      <c r="B74" s="46" t="s">
        <v>257</v>
      </c>
      <c r="C74" s="23" t="str">
        <f t="shared" si="2"/>
        <v>DELAHAYE OLIVIER</v>
      </c>
      <c r="D74" s="23" t="s">
        <v>9</v>
      </c>
      <c r="E74" s="23" t="s">
        <v>10</v>
      </c>
      <c r="F74" s="48"/>
      <c r="G74" s="23" t="s">
        <v>241</v>
      </c>
      <c r="H74" s="45">
        <v>521567244</v>
      </c>
    </row>
    <row r="75" spans="1:8" x14ac:dyDescent="0.3">
      <c r="A75" s="23" t="s">
        <v>258</v>
      </c>
      <c r="B75" s="46" t="s">
        <v>259</v>
      </c>
      <c r="C75" s="23" t="str">
        <f t="shared" si="2"/>
        <v>DUQUENNE EDOUARD</v>
      </c>
      <c r="D75" s="23" t="s">
        <v>9</v>
      </c>
      <c r="E75" s="23" t="s">
        <v>10</v>
      </c>
      <c r="F75" s="48"/>
      <c r="G75" s="23" t="s">
        <v>241</v>
      </c>
      <c r="H75" s="45">
        <v>537531127</v>
      </c>
    </row>
    <row r="76" spans="1:8" x14ac:dyDescent="0.3">
      <c r="A76" s="46" t="s">
        <v>260</v>
      </c>
      <c r="B76" s="46" t="s">
        <v>261</v>
      </c>
      <c r="C76" s="23" t="str">
        <f t="shared" si="2"/>
        <v>BIOMEZ FLORENT</v>
      </c>
      <c r="D76" s="23" t="s">
        <v>9</v>
      </c>
      <c r="E76" s="23" t="s">
        <v>10</v>
      </c>
      <c r="F76" s="48"/>
      <c r="G76" s="23" t="s">
        <v>241</v>
      </c>
      <c r="H76" s="45">
        <v>532319269</v>
      </c>
    </row>
    <row r="77" spans="1:8" x14ac:dyDescent="0.3">
      <c r="A77" s="23" t="s">
        <v>262</v>
      </c>
      <c r="B77" s="23" t="s">
        <v>263</v>
      </c>
      <c r="C77" s="23" t="str">
        <f t="shared" si="2"/>
        <v>SIMONIN MARIE-CLAIRE</v>
      </c>
      <c r="D77" s="23" t="s">
        <v>9</v>
      </c>
      <c r="E77" s="23" t="s">
        <v>66</v>
      </c>
      <c r="F77" s="48"/>
      <c r="G77" s="23" t="s">
        <v>241</v>
      </c>
      <c r="H77" s="45" t="s">
        <v>264</v>
      </c>
    </row>
    <row r="78" spans="1:8" x14ac:dyDescent="0.3">
      <c r="A78" s="23" t="s">
        <v>258</v>
      </c>
      <c r="B78" s="46" t="s">
        <v>265</v>
      </c>
      <c r="C78" s="23" t="str">
        <f t="shared" si="2"/>
        <v>DUQUENNE DELPHINE</v>
      </c>
      <c r="D78" s="23" t="s">
        <v>87</v>
      </c>
      <c r="E78" s="23" t="s">
        <v>66</v>
      </c>
      <c r="F78" s="48"/>
      <c r="G78" s="23" t="s">
        <v>241</v>
      </c>
      <c r="H78" s="45">
        <v>512004216</v>
      </c>
    </row>
    <row r="79" spans="1:8" x14ac:dyDescent="0.3">
      <c r="A79" s="23" t="s">
        <v>262</v>
      </c>
      <c r="B79" s="23" t="s">
        <v>266</v>
      </c>
      <c r="C79" s="23" t="str">
        <f t="shared" si="2"/>
        <v>SIMONIN PATRICK</v>
      </c>
      <c r="D79" s="23" t="s">
        <v>87</v>
      </c>
      <c r="E79" s="23" t="s">
        <v>10</v>
      </c>
      <c r="F79" s="48"/>
      <c r="G79" s="23" t="s">
        <v>241</v>
      </c>
      <c r="H79" s="45">
        <v>524945071</v>
      </c>
    </row>
    <row r="80" spans="1:8" x14ac:dyDescent="0.3">
      <c r="A80" s="23" t="s">
        <v>267</v>
      </c>
      <c r="B80" s="23" t="s">
        <v>268</v>
      </c>
      <c r="C80" s="23" t="str">
        <f t="shared" si="2"/>
        <v>RIEUNIER Jean-Rémi</v>
      </c>
      <c r="D80" s="23" t="s">
        <v>9</v>
      </c>
      <c r="E80" s="23" t="s">
        <v>10</v>
      </c>
      <c r="F80" s="44" t="s">
        <v>269</v>
      </c>
      <c r="G80" s="23" t="s">
        <v>270</v>
      </c>
      <c r="H80" s="45" t="s">
        <v>271</v>
      </c>
    </row>
    <row r="81" spans="1:8" x14ac:dyDescent="0.3">
      <c r="A81" s="23" t="s">
        <v>272</v>
      </c>
      <c r="B81" s="23" t="s">
        <v>35</v>
      </c>
      <c r="C81" s="23" t="str">
        <f t="shared" si="2"/>
        <v>BAUDIN Gilles</v>
      </c>
      <c r="D81" s="23" t="s">
        <v>87</v>
      </c>
      <c r="E81" s="23" t="s">
        <v>10</v>
      </c>
      <c r="F81" s="44" t="s">
        <v>11</v>
      </c>
      <c r="G81" s="23" t="s">
        <v>270</v>
      </c>
      <c r="H81" s="45">
        <v>543819163</v>
      </c>
    </row>
    <row r="82" spans="1:8" x14ac:dyDescent="0.3">
      <c r="A82" s="23" t="s">
        <v>273</v>
      </c>
      <c r="B82" s="23" t="s">
        <v>274</v>
      </c>
      <c r="C82" s="23" t="str">
        <f t="shared" si="2"/>
        <v>LAMBILLON Sebastien</v>
      </c>
      <c r="D82" s="23" t="s">
        <v>9</v>
      </c>
      <c r="E82" s="23" t="s">
        <v>10</v>
      </c>
      <c r="F82" s="44" t="s">
        <v>275</v>
      </c>
      <c r="G82" s="23" t="s">
        <v>270</v>
      </c>
      <c r="H82" s="45" t="s">
        <v>276</v>
      </c>
    </row>
    <row r="83" spans="1:8" x14ac:dyDescent="0.3">
      <c r="A83" s="23" t="s">
        <v>277</v>
      </c>
      <c r="B83" s="23" t="s">
        <v>44</v>
      </c>
      <c r="C83" s="23" t="str">
        <f t="shared" si="2"/>
        <v>GONDOLE Philippe</v>
      </c>
      <c r="D83" s="23" t="s">
        <v>9</v>
      </c>
      <c r="E83" s="23" t="s">
        <v>10</v>
      </c>
      <c r="F83" s="44" t="s">
        <v>278</v>
      </c>
      <c r="G83" s="23" t="s">
        <v>270</v>
      </c>
      <c r="H83" s="45" t="s">
        <v>279</v>
      </c>
    </row>
    <row r="84" spans="1:8" x14ac:dyDescent="0.3">
      <c r="A84" s="23" t="s">
        <v>280</v>
      </c>
      <c r="B84" s="23" t="s">
        <v>281</v>
      </c>
      <c r="C84" s="23" t="str">
        <f t="shared" si="2"/>
        <v>BRKIC Alexandre</v>
      </c>
      <c r="D84" s="23" t="s">
        <v>9</v>
      </c>
      <c r="E84" s="23" t="s">
        <v>10</v>
      </c>
      <c r="F84" s="44" t="s">
        <v>138</v>
      </c>
      <c r="G84" s="23" t="s">
        <v>270</v>
      </c>
      <c r="H84" s="45" t="s">
        <v>282</v>
      </c>
    </row>
    <row r="85" spans="1:8" x14ac:dyDescent="0.3">
      <c r="A85" s="23" t="s">
        <v>283</v>
      </c>
      <c r="B85" s="23" t="s">
        <v>284</v>
      </c>
      <c r="C85" s="23" t="str">
        <f t="shared" si="2"/>
        <v>CHENOUNA Djilali</v>
      </c>
      <c r="D85" s="23" t="s">
        <v>87</v>
      </c>
      <c r="E85" s="23" t="s">
        <v>10</v>
      </c>
      <c r="F85" s="44" t="s">
        <v>285</v>
      </c>
      <c r="G85" s="23" t="s">
        <v>270</v>
      </c>
      <c r="H85" s="45" t="s">
        <v>286</v>
      </c>
    </row>
    <row r="86" spans="1:8" x14ac:dyDescent="0.3">
      <c r="A86" s="23" t="s">
        <v>287</v>
      </c>
      <c r="B86" s="23" t="s">
        <v>288</v>
      </c>
      <c r="C86" s="23" t="str">
        <f t="shared" si="2"/>
        <v>CHUSSEAU Cedric</v>
      </c>
      <c r="D86" s="23" t="s">
        <v>9</v>
      </c>
      <c r="E86" s="23" t="s">
        <v>10</v>
      </c>
      <c r="F86" s="44" t="s">
        <v>289</v>
      </c>
      <c r="G86" s="23" t="s">
        <v>270</v>
      </c>
      <c r="H86" s="45" t="s">
        <v>290</v>
      </c>
    </row>
    <row r="87" spans="1:8" x14ac:dyDescent="0.3">
      <c r="A87" s="23" t="s">
        <v>291</v>
      </c>
      <c r="B87" s="23" t="s">
        <v>292</v>
      </c>
      <c r="C87" s="23" t="str">
        <f t="shared" si="2"/>
        <v>HOUDOUIN Didier</v>
      </c>
      <c r="D87" s="23" t="s">
        <v>9</v>
      </c>
      <c r="E87" s="23" t="s">
        <v>10</v>
      </c>
      <c r="F87" s="44" t="s">
        <v>293</v>
      </c>
      <c r="G87" s="23" t="s">
        <v>270</v>
      </c>
      <c r="H87" s="45" t="s">
        <v>294</v>
      </c>
    </row>
    <row r="88" spans="1:8" x14ac:dyDescent="0.3">
      <c r="A88" s="23" t="s">
        <v>295</v>
      </c>
      <c r="B88" s="23" t="s">
        <v>296</v>
      </c>
      <c r="C88" s="23" t="str">
        <f t="shared" si="2"/>
        <v>LE DRU Jean-Jacques</v>
      </c>
      <c r="D88" s="23" t="s">
        <v>9</v>
      </c>
      <c r="E88" s="23" t="s">
        <v>10</v>
      </c>
      <c r="F88" s="44" t="s">
        <v>297</v>
      </c>
      <c r="G88" s="23" t="s">
        <v>270</v>
      </c>
      <c r="H88" s="45">
        <v>520138218</v>
      </c>
    </row>
    <row r="89" spans="1:8" x14ac:dyDescent="0.3">
      <c r="A89" s="23" t="s">
        <v>298</v>
      </c>
      <c r="B89" s="23" t="s">
        <v>299</v>
      </c>
      <c r="C89" s="23" t="str">
        <f t="shared" si="2"/>
        <v>LETHONGSAVARN Vivien</v>
      </c>
      <c r="D89" s="23" t="s">
        <v>87</v>
      </c>
      <c r="E89" s="23" t="s">
        <v>10</v>
      </c>
      <c r="F89" s="44" t="s">
        <v>300</v>
      </c>
      <c r="G89" s="23" t="s">
        <v>270</v>
      </c>
      <c r="H89" s="45" t="s">
        <v>301</v>
      </c>
    </row>
    <row r="90" spans="1:8" x14ac:dyDescent="0.3">
      <c r="A90" s="46" t="s">
        <v>302</v>
      </c>
      <c r="B90" s="46" t="s">
        <v>182</v>
      </c>
      <c r="C90" s="23" t="str">
        <f t="shared" si="2"/>
        <v>DEFREMONT Christian</v>
      </c>
      <c r="D90" s="23" t="s">
        <v>9</v>
      </c>
      <c r="E90" s="23" t="s">
        <v>10</v>
      </c>
      <c r="F90" s="44" t="s">
        <v>300</v>
      </c>
      <c r="G90" s="23" t="s">
        <v>270</v>
      </c>
      <c r="H90" s="45" t="s">
        <v>303</v>
      </c>
    </row>
    <row r="91" spans="1:8" x14ac:dyDescent="0.3">
      <c r="A91" s="23" t="s">
        <v>304</v>
      </c>
      <c r="B91" s="23" t="s">
        <v>305</v>
      </c>
      <c r="C91" s="23" t="str">
        <f t="shared" si="2"/>
        <v>MOSTEFAI Jean-Claude</v>
      </c>
      <c r="D91" s="23" t="s">
        <v>9</v>
      </c>
      <c r="E91" s="23" t="s">
        <v>10</v>
      </c>
      <c r="F91" s="44" t="s">
        <v>306</v>
      </c>
      <c r="G91" s="23" t="s">
        <v>270</v>
      </c>
      <c r="H91" s="45">
        <v>531707074</v>
      </c>
    </row>
    <row r="92" spans="1:8" x14ac:dyDescent="0.3">
      <c r="A92" s="23" t="s">
        <v>307</v>
      </c>
      <c r="B92" s="23" t="s">
        <v>292</v>
      </c>
      <c r="C92" s="23" t="str">
        <f t="shared" si="2"/>
        <v>DONADIEU Didier</v>
      </c>
      <c r="D92" s="23" t="s">
        <v>9</v>
      </c>
      <c r="E92" s="23" t="s">
        <v>10</v>
      </c>
      <c r="F92" s="44" t="s">
        <v>308</v>
      </c>
      <c r="G92" s="23" t="s">
        <v>270</v>
      </c>
      <c r="H92" s="45" t="s">
        <v>309</v>
      </c>
    </row>
    <row r="93" spans="1:8" x14ac:dyDescent="0.3">
      <c r="A93" s="46" t="s">
        <v>310</v>
      </c>
      <c r="B93" s="46" t="s">
        <v>296</v>
      </c>
      <c r="C93" s="23" t="str">
        <f t="shared" si="2"/>
        <v>MSICA Jean-Jacques</v>
      </c>
      <c r="D93" s="23" t="s">
        <v>9</v>
      </c>
      <c r="E93" s="23" t="s">
        <v>10</v>
      </c>
      <c r="F93" s="44" t="s">
        <v>311</v>
      </c>
      <c r="G93" s="23" t="s">
        <v>270</v>
      </c>
      <c r="H93" s="45" t="s">
        <v>312</v>
      </c>
    </row>
    <row r="94" spans="1:8" x14ac:dyDescent="0.3">
      <c r="A94" s="23" t="s">
        <v>313</v>
      </c>
      <c r="B94" s="23" t="s">
        <v>314</v>
      </c>
      <c r="C94" s="23" t="str">
        <f t="shared" si="2"/>
        <v>ILLIVI Sylvain</v>
      </c>
      <c r="D94" s="23" t="s">
        <v>9</v>
      </c>
      <c r="E94" s="23" t="s">
        <v>10</v>
      </c>
      <c r="F94" s="44" t="s">
        <v>315</v>
      </c>
      <c r="G94" s="23" t="s">
        <v>270</v>
      </c>
      <c r="H94" s="45" t="s">
        <v>316</v>
      </c>
    </row>
    <row r="95" spans="1:8" x14ac:dyDescent="0.3">
      <c r="A95" s="23" t="s">
        <v>317</v>
      </c>
      <c r="B95" s="23" t="s">
        <v>318</v>
      </c>
      <c r="C95" s="23" t="str">
        <f t="shared" si="2"/>
        <v>PERRIERE Valérie</v>
      </c>
      <c r="D95" s="23" t="s">
        <v>9</v>
      </c>
      <c r="E95" s="23" t="s">
        <v>66</v>
      </c>
      <c r="F95" s="44" t="s">
        <v>319</v>
      </c>
      <c r="G95" s="23" t="s">
        <v>270</v>
      </c>
      <c r="H95" s="45" t="s">
        <v>320</v>
      </c>
    </row>
    <row r="96" spans="1:8" x14ac:dyDescent="0.3">
      <c r="A96" s="23" t="s">
        <v>321</v>
      </c>
      <c r="B96" s="23" t="s">
        <v>322</v>
      </c>
      <c r="C96" s="23" t="str">
        <f t="shared" si="2"/>
        <v>QUERBES Patrice</v>
      </c>
      <c r="D96" s="23" t="s">
        <v>87</v>
      </c>
      <c r="E96" s="23" t="s">
        <v>10</v>
      </c>
      <c r="F96" s="44" t="s">
        <v>323</v>
      </c>
      <c r="G96" s="23" t="s">
        <v>270</v>
      </c>
      <c r="H96" s="45" t="s">
        <v>324</v>
      </c>
    </row>
    <row r="97" spans="1:8" x14ac:dyDescent="0.3">
      <c r="A97" s="23" t="s">
        <v>325</v>
      </c>
      <c r="B97" s="23" t="s">
        <v>326</v>
      </c>
      <c r="C97" s="23" t="str">
        <f t="shared" si="2"/>
        <v>CIRENI Maria-Grazia</v>
      </c>
      <c r="D97" s="23" t="s">
        <v>87</v>
      </c>
      <c r="E97" s="23" t="s">
        <v>66</v>
      </c>
      <c r="F97" s="44" t="s">
        <v>327</v>
      </c>
      <c r="G97" s="23" t="s">
        <v>270</v>
      </c>
      <c r="H97" s="45" t="s">
        <v>328</v>
      </c>
    </row>
    <row r="98" spans="1:8" x14ac:dyDescent="0.3">
      <c r="A98" s="23" t="s">
        <v>283</v>
      </c>
      <c r="B98" s="23" t="s">
        <v>329</v>
      </c>
      <c r="C98" s="23" t="str">
        <f t="shared" ref="C98:C129" si="3">A98&amp;" "&amp;B98</f>
        <v>CHENOUNA Rachel</v>
      </c>
      <c r="D98" s="23" t="s">
        <v>9</v>
      </c>
      <c r="E98" s="23" t="s">
        <v>66</v>
      </c>
      <c r="F98" s="44" t="s">
        <v>234</v>
      </c>
      <c r="G98" s="23" t="s">
        <v>270</v>
      </c>
      <c r="H98" s="45" t="s">
        <v>330</v>
      </c>
    </row>
    <row r="99" spans="1:8" x14ac:dyDescent="0.3">
      <c r="A99" s="23" t="s">
        <v>331</v>
      </c>
      <c r="B99" s="23" t="s">
        <v>332</v>
      </c>
      <c r="C99" s="23" t="str">
        <f t="shared" si="3"/>
        <v>FOUASSEAU-QUERBES Pascale</v>
      </c>
      <c r="D99" s="23" t="s">
        <v>9</v>
      </c>
      <c r="E99" s="23" t="s">
        <v>66</v>
      </c>
      <c r="F99" s="44" t="s">
        <v>28</v>
      </c>
      <c r="G99" s="23" t="s">
        <v>270</v>
      </c>
      <c r="H99" s="45" t="s">
        <v>333</v>
      </c>
    </row>
    <row r="100" spans="1:8" x14ac:dyDescent="0.3">
      <c r="A100" s="23" t="s">
        <v>334</v>
      </c>
      <c r="B100" s="23" t="s">
        <v>335</v>
      </c>
      <c r="C100" s="23" t="str">
        <f t="shared" si="3"/>
        <v>DELINDE Dany</v>
      </c>
      <c r="D100" s="23" t="s">
        <v>9</v>
      </c>
      <c r="E100" s="23" t="s">
        <v>10</v>
      </c>
      <c r="F100" s="44" t="s">
        <v>28</v>
      </c>
      <c r="G100" s="23" t="s">
        <v>270</v>
      </c>
      <c r="H100" s="45" t="s">
        <v>336</v>
      </c>
    </row>
    <row r="101" spans="1:8" x14ac:dyDescent="0.3">
      <c r="A101" s="23" t="s">
        <v>337</v>
      </c>
      <c r="B101" s="23" t="s">
        <v>281</v>
      </c>
      <c r="C101" s="23" t="str">
        <f t="shared" si="3"/>
        <v>LECLERCQ Alexandre</v>
      </c>
      <c r="D101" s="23" t="s">
        <v>9</v>
      </c>
      <c r="E101" s="23" t="s">
        <v>10</v>
      </c>
      <c r="F101" s="44" t="s">
        <v>28</v>
      </c>
      <c r="G101" s="23" t="s">
        <v>270</v>
      </c>
      <c r="H101" s="45" t="s">
        <v>338</v>
      </c>
    </row>
    <row r="102" spans="1:8" x14ac:dyDescent="0.3">
      <c r="A102" s="23" t="s">
        <v>339</v>
      </c>
      <c r="B102" s="23" t="s">
        <v>340</v>
      </c>
      <c r="C102" s="23" t="str">
        <f t="shared" si="3"/>
        <v>MEDENOUVO Rolic</v>
      </c>
      <c r="D102" s="23" t="s">
        <v>9</v>
      </c>
      <c r="E102" s="23" t="s">
        <v>10</v>
      </c>
      <c r="F102" s="44" t="s">
        <v>28</v>
      </c>
      <c r="G102" s="23" t="s">
        <v>270</v>
      </c>
      <c r="H102" s="45" t="s">
        <v>341</v>
      </c>
    </row>
    <row r="103" spans="1:8" x14ac:dyDescent="0.3">
      <c r="A103" s="23" t="s">
        <v>272</v>
      </c>
      <c r="B103" s="23" t="s">
        <v>342</v>
      </c>
      <c r="C103" s="23" t="str">
        <f t="shared" si="3"/>
        <v>BAUDIN Anne</v>
      </c>
      <c r="D103" s="23" t="s">
        <v>9</v>
      </c>
      <c r="E103" s="23" t="s">
        <v>66</v>
      </c>
      <c r="F103" s="44" t="s">
        <v>343</v>
      </c>
      <c r="G103" s="23" t="s">
        <v>270</v>
      </c>
      <c r="H103" s="45" t="s">
        <v>344</v>
      </c>
    </row>
    <row r="104" spans="1:8" x14ac:dyDescent="0.3">
      <c r="A104" s="46" t="s">
        <v>345</v>
      </c>
      <c r="B104" s="46" t="s">
        <v>346</v>
      </c>
      <c r="C104" s="23" t="str">
        <f t="shared" si="3"/>
        <v>DEPARDIEU FRANCK</v>
      </c>
      <c r="D104" s="23" t="s">
        <v>9</v>
      </c>
      <c r="E104" s="23" t="s">
        <v>10</v>
      </c>
      <c r="F104" s="44" t="s">
        <v>347</v>
      </c>
      <c r="G104" s="23" t="s">
        <v>348</v>
      </c>
      <c r="H104" s="45" t="s">
        <v>349</v>
      </c>
    </row>
    <row r="105" spans="1:8" x14ac:dyDescent="0.3">
      <c r="A105" s="46" t="s">
        <v>350</v>
      </c>
      <c r="B105" s="46" t="s">
        <v>351</v>
      </c>
      <c r="C105" s="23" t="str">
        <f t="shared" si="3"/>
        <v>BRIGNON MICHEL</v>
      </c>
      <c r="D105" s="23" t="s">
        <v>9</v>
      </c>
      <c r="E105" s="23" t="s">
        <v>10</v>
      </c>
      <c r="F105" s="44" t="s">
        <v>80</v>
      </c>
      <c r="G105" s="23" t="s">
        <v>348</v>
      </c>
      <c r="H105" s="45" t="s">
        <v>352</v>
      </c>
    </row>
    <row r="106" spans="1:8" x14ac:dyDescent="0.3">
      <c r="A106" s="46" t="s">
        <v>353</v>
      </c>
      <c r="B106" s="46" t="s">
        <v>354</v>
      </c>
      <c r="C106" s="23" t="str">
        <f t="shared" si="3"/>
        <v>BOURSIER ANTHONY</v>
      </c>
      <c r="D106" s="23" t="s">
        <v>9</v>
      </c>
      <c r="E106" s="23" t="s">
        <v>10</v>
      </c>
      <c r="F106" s="44" t="s">
        <v>355</v>
      </c>
      <c r="G106" s="23" t="s">
        <v>348</v>
      </c>
      <c r="H106" s="45" t="s">
        <v>356</v>
      </c>
    </row>
    <row r="107" spans="1:8" x14ac:dyDescent="0.3">
      <c r="A107" s="23" t="s">
        <v>357</v>
      </c>
      <c r="B107" s="46" t="s">
        <v>358</v>
      </c>
      <c r="C107" s="23" t="str">
        <f t="shared" si="3"/>
        <v>ROUGER ISABELLE</v>
      </c>
      <c r="D107" s="23" t="s">
        <v>9</v>
      </c>
      <c r="E107" s="23" t="s">
        <v>66</v>
      </c>
      <c r="F107" s="44" t="s">
        <v>293</v>
      </c>
      <c r="G107" s="23" t="s">
        <v>348</v>
      </c>
      <c r="H107" s="45" t="s">
        <v>359</v>
      </c>
    </row>
    <row r="108" spans="1:8" x14ac:dyDescent="0.3">
      <c r="A108" s="46" t="s">
        <v>360</v>
      </c>
      <c r="B108" s="46" t="s">
        <v>361</v>
      </c>
      <c r="C108" s="23" t="str">
        <f t="shared" si="3"/>
        <v>DOUANGDARA EPOUSE QUEVAL ALICE</v>
      </c>
      <c r="D108" s="23" t="s">
        <v>9</v>
      </c>
      <c r="E108" s="23" t="s">
        <v>66</v>
      </c>
      <c r="F108" s="44" t="s">
        <v>362</v>
      </c>
      <c r="G108" s="23" t="s">
        <v>348</v>
      </c>
      <c r="H108" s="45" t="s">
        <v>363</v>
      </c>
    </row>
    <row r="109" spans="1:8" x14ac:dyDescent="0.3">
      <c r="A109" s="23" t="s">
        <v>357</v>
      </c>
      <c r="B109" s="46" t="s">
        <v>79</v>
      </c>
      <c r="C109" s="23" t="str">
        <f t="shared" si="3"/>
        <v>ROUGER SYLVAIN</v>
      </c>
      <c r="D109" s="23" t="s">
        <v>87</v>
      </c>
      <c r="E109" s="23" t="s">
        <v>10</v>
      </c>
      <c r="F109" s="44" t="s">
        <v>364</v>
      </c>
      <c r="G109" s="23" t="s">
        <v>348</v>
      </c>
      <c r="H109" s="45" t="s">
        <v>365</v>
      </c>
    </row>
    <row r="110" spans="1:8" x14ac:dyDescent="0.3">
      <c r="A110" s="46" t="s">
        <v>366</v>
      </c>
      <c r="B110" s="46" t="s">
        <v>367</v>
      </c>
      <c r="C110" s="23" t="str">
        <f t="shared" si="3"/>
        <v>MARINIER FREDERIC</v>
      </c>
      <c r="D110" s="23" t="s">
        <v>9</v>
      </c>
      <c r="E110" s="23" t="s">
        <v>10</v>
      </c>
      <c r="F110" s="44" t="s">
        <v>368</v>
      </c>
      <c r="G110" s="23" t="s">
        <v>348</v>
      </c>
      <c r="H110" s="45" t="s">
        <v>369</v>
      </c>
    </row>
    <row r="111" spans="1:8" ht="14.4" customHeight="1" x14ac:dyDescent="0.3">
      <c r="A111" s="46" t="s">
        <v>370</v>
      </c>
      <c r="B111" s="46" t="s">
        <v>148</v>
      </c>
      <c r="C111" s="23" t="str">
        <f t="shared" si="3"/>
        <v>VIGIER Christophe</v>
      </c>
      <c r="D111" s="23" t="s">
        <v>9</v>
      </c>
      <c r="E111" s="23" t="s">
        <v>10</v>
      </c>
      <c r="F111" s="44" t="s">
        <v>11</v>
      </c>
      <c r="G111" s="23" t="s">
        <v>371</v>
      </c>
      <c r="H111" s="45" t="s">
        <v>372</v>
      </c>
    </row>
    <row r="112" spans="1:8" x14ac:dyDescent="0.3">
      <c r="A112" s="46" t="s">
        <v>373</v>
      </c>
      <c r="B112" s="46" t="s">
        <v>374</v>
      </c>
      <c r="C112" s="23" t="str">
        <f t="shared" si="3"/>
        <v>NUGUES Françoise</v>
      </c>
      <c r="D112" s="23" t="s">
        <v>9</v>
      </c>
      <c r="E112" s="23" t="s">
        <v>66</v>
      </c>
      <c r="F112" s="44" t="s">
        <v>223</v>
      </c>
      <c r="G112" s="23" t="s">
        <v>371</v>
      </c>
      <c r="H112" s="45" t="s">
        <v>375</v>
      </c>
    </row>
    <row r="113" spans="1:8" x14ac:dyDescent="0.3">
      <c r="A113" s="46" t="s">
        <v>373</v>
      </c>
      <c r="B113" s="46" t="s">
        <v>222</v>
      </c>
      <c r="C113" s="23" t="str">
        <f t="shared" si="3"/>
        <v>NUGUES Alain</v>
      </c>
      <c r="D113" s="23" t="s">
        <v>9</v>
      </c>
      <c r="E113" s="23" t="s">
        <v>10</v>
      </c>
      <c r="F113" s="44" t="s">
        <v>376</v>
      </c>
      <c r="G113" s="23" t="s">
        <v>371</v>
      </c>
      <c r="H113" s="45" t="s">
        <v>377</v>
      </c>
    </row>
    <row r="114" spans="1:8" x14ac:dyDescent="0.3">
      <c r="A114" s="46" t="s">
        <v>378</v>
      </c>
      <c r="B114" s="46" t="s">
        <v>379</v>
      </c>
      <c r="C114" s="23" t="str">
        <f t="shared" si="3"/>
        <v>LEURS Jean-Francois</v>
      </c>
      <c r="D114" s="23" t="s">
        <v>9</v>
      </c>
      <c r="E114" s="23" t="s">
        <v>10</v>
      </c>
      <c r="F114" s="44" t="s">
        <v>380</v>
      </c>
      <c r="G114" s="23" t="s">
        <v>381</v>
      </c>
      <c r="H114" s="45" t="s">
        <v>382</v>
      </c>
    </row>
    <row r="115" spans="1:8" x14ac:dyDescent="0.3">
      <c r="A115" s="46" t="s">
        <v>383</v>
      </c>
      <c r="B115" s="46" t="s">
        <v>384</v>
      </c>
      <c r="C115" s="23" t="str">
        <f t="shared" si="3"/>
        <v>DESMARAIS CATHERINE</v>
      </c>
      <c r="D115" s="23" t="s">
        <v>9</v>
      </c>
      <c r="E115" s="23" t="s">
        <v>66</v>
      </c>
      <c r="F115" s="48">
        <v>18.100000000000001</v>
      </c>
      <c r="G115" s="23" t="s">
        <v>385</v>
      </c>
      <c r="H115" s="45" t="s">
        <v>386</v>
      </c>
    </row>
    <row r="116" spans="1:8" x14ac:dyDescent="0.3">
      <c r="A116" s="46" t="s">
        <v>387</v>
      </c>
      <c r="B116" s="46" t="s">
        <v>388</v>
      </c>
      <c r="C116" s="23" t="str">
        <f t="shared" si="3"/>
        <v>CHIFFARD YVES</v>
      </c>
      <c r="D116" s="23" t="s">
        <v>87</v>
      </c>
      <c r="E116" s="23" t="s">
        <v>10</v>
      </c>
      <c r="F116" s="48">
        <v>18.7</v>
      </c>
      <c r="G116" s="23" t="s">
        <v>385</v>
      </c>
      <c r="H116" s="45">
        <v>530666192</v>
      </c>
    </row>
    <row r="117" spans="1:8" x14ac:dyDescent="0.3">
      <c r="A117" s="46" t="s">
        <v>389</v>
      </c>
      <c r="B117" s="46" t="s">
        <v>252</v>
      </c>
      <c r="C117" s="23" t="str">
        <f t="shared" si="3"/>
        <v>LIEUPART THIERRY</v>
      </c>
      <c r="D117" s="23" t="s">
        <v>9</v>
      </c>
      <c r="E117" s="23" t="s">
        <v>10</v>
      </c>
      <c r="F117" s="48">
        <v>23.9</v>
      </c>
      <c r="G117" s="23" t="s">
        <v>385</v>
      </c>
      <c r="H117" s="45" t="s">
        <v>390</v>
      </c>
    </row>
    <row r="118" spans="1:8" x14ac:dyDescent="0.3">
      <c r="A118" s="46" t="s">
        <v>391</v>
      </c>
      <c r="B118" s="46" t="s">
        <v>392</v>
      </c>
      <c r="C118" s="23" t="str">
        <f t="shared" si="3"/>
        <v>VARCHON CHRISTINE</v>
      </c>
      <c r="D118" s="23" t="s">
        <v>9</v>
      </c>
      <c r="E118" s="23" t="s">
        <v>66</v>
      </c>
      <c r="F118" s="48">
        <v>28.2</v>
      </c>
      <c r="G118" s="23" t="s">
        <v>385</v>
      </c>
      <c r="H118" s="45" t="s">
        <v>393</v>
      </c>
    </row>
    <row r="119" spans="1:8" x14ac:dyDescent="0.3">
      <c r="A119" s="46" t="s">
        <v>394</v>
      </c>
      <c r="B119" s="46" t="s">
        <v>395</v>
      </c>
      <c r="C119" s="23" t="str">
        <f t="shared" si="3"/>
        <v>CRIERE FRéDéRIC</v>
      </c>
      <c r="D119" s="23" t="s">
        <v>9</v>
      </c>
      <c r="E119" s="23" t="s">
        <v>10</v>
      </c>
      <c r="F119" s="44" t="s">
        <v>396</v>
      </c>
      <c r="G119" s="23" t="s">
        <v>385</v>
      </c>
      <c r="H119" s="45">
        <v>512431291</v>
      </c>
    </row>
    <row r="120" spans="1:8" x14ac:dyDescent="0.3">
      <c r="A120" s="46" t="s">
        <v>397</v>
      </c>
      <c r="B120" s="46" t="s">
        <v>398</v>
      </c>
      <c r="C120" s="23" t="str">
        <f t="shared" si="3"/>
        <v>LIGOUGNE JEAN-CHRISTOPHE</v>
      </c>
      <c r="D120" s="23" t="s">
        <v>9</v>
      </c>
      <c r="E120" s="23" t="s">
        <v>10</v>
      </c>
      <c r="F120" s="44" t="s">
        <v>399</v>
      </c>
      <c r="G120" s="23" t="s">
        <v>385</v>
      </c>
      <c r="H120" s="45">
        <v>520895203</v>
      </c>
    </row>
    <row r="121" spans="1:8" x14ac:dyDescent="0.3">
      <c r="A121" s="46" t="s">
        <v>400</v>
      </c>
      <c r="B121" s="46" t="s">
        <v>401</v>
      </c>
      <c r="C121" s="23" t="str">
        <f t="shared" si="3"/>
        <v>MORFIN ALAIN</v>
      </c>
      <c r="D121" s="23" t="s">
        <v>9</v>
      </c>
      <c r="E121" s="23" t="s">
        <v>10</v>
      </c>
      <c r="F121" s="44" t="s">
        <v>402</v>
      </c>
      <c r="G121" s="23" t="s">
        <v>403</v>
      </c>
      <c r="H121" s="45" t="s">
        <v>404</v>
      </c>
    </row>
    <row r="122" spans="1:8" x14ac:dyDescent="0.3">
      <c r="A122" s="46" t="s">
        <v>405</v>
      </c>
      <c r="B122" s="46" t="s">
        <v>406</v>
      </c>
      <c r="C122" s="23" t="str">
        <f t="shared" si="3"/>
        <v>PIERRE HERVE</v>
      </c>
      <c r="D122" s="23" t="s">
        <v>9</v>
      </c>
      <c r="E122" s="23" t="s">
        <v>10</v>
      </c>
      <c r="F122" s="44" t="s">
        <v>407</v>
      </c>
      <c r="G122" s="23" t="s">
        <v>403</v>
      </c>
      <c r="H122" s="45" t="s">
        <v>408</v>
      </c>
    </row>
    <row r="123" spans="1:8" x14ac:dyDescent="0.3">
      <c r="A123" s="46" t="s">
        <v>409</v>
      </c>
      <c r="B123" s="46" t="s">
        <v>75</v>
      </c>
      <c r="C123" s="23" t="str">
        <f t="shared" si="3"/>
        <v>PARISSE AGNES</v>
      </c>
      <c r="D123" s="23" t="s">
        <v>9</v>
      </c>
      <c r="E123" s="23" t="s">
        <v>66</v>
      </c>
      <c r="F123" s="44" t="s">
        <v>410</v>
      </c>
      <c r="G123" s="23" t="s">
        <v>403</v>
      </c>
      <c r="H123" s="45" t="s">
        <v>411</v>
      </c>
    </row>
    <row r="124" spans="1:8" x14ac:dyDescent="0.3">
      <c r="A124" s="46" t="s">
        <v>412</v>
      </c>
      <c r="B124" s="46" t="s">
        <v>252</v>
      </c>
      <c r="C124" s="23" t="str">
        <f t="shared" si="3"/>
        <v>MOTREFF THIERRY</v>
      </c>
      <c r="D124" s="23" t="s">
        <v>9</v>
      </c>
      <c r="E124" s="23" t="s">
        <v>10</v>
      </c>
      <c r="F124" s="44" t="s">
        <v>413</v>
      </c>
      <c r="G124" s="23" t="s">
        <v>403</v>
      </c>
      <c r="H124" s="45" t="s">
        <v>414</v>
      </c>
    </row>
    <row r="125" spans="1:8" x14ac:dyDescent="0.3">
      <c r="A125" s="23" t="s">
        <v>415</v>
      </c>
      <c r="B125" s="46" t="s">
        <v>416</v>
      </c>
      <c r="C125" s="23" t="str">
        <f t="shared" si="3"/>
        <v>AGUEL MOHAMED</v>
      </c>
      <c r="D125" s="23" t="s">
        <v>9</v>
      </c>
      <c r="E125" s="23" t="s">
        <v>10</v>
      </c>
      <c r="F125" s="44" t="s">
        <v>28</v>
      </c>
      <c r="G125" s="23" t="s">
        <v>403</v>
      </c>
      <c r="H125" s="45" t="s">
        <v>417</v>
      </c>
    </row>
    <row r="126" spans="1:8" x14ac:dyDescent="0.3">
      <c r="A126" s="46" t="s">
        <v>418</v>
      </c>
      <c r="B126" s="46" t="s">
        <v>419</v>
      </c>
      <c r="C126" s="23" t="str">
        <f t="shared" si="3"/>
        <v>MICELI LAURENT</v>
      </c>
      <c r="D126" s="23" t="s">
        <v>9</v>
      </c>
      <c r="E126" s="23" t="s">
        <v>10</v>
      </c>
      <c r="F126" s="44" t="s">
        <v>420</v>
      </c>
      <c r="G126" s="23" t="s">
        <v>403</v>
      </c>
      <c r="H126" s="45" t="s">
        <v>421</v>
      </c>
    </row>
    <row r="127" spans="1:8" x14ac:dyDescent="0.3">
      <c r="A127" s="46" t="s">
        <v>422</v>
      </c>
      <c r="B127" s="46" t="s">
        <v>423</v>
      </c>
      <c r="C127" s="23" t="str">
        <f t="shared" si="3"/>
        <v>CHOUVELON BRUNO</v>
      </c>
      <c r="D127" s="23" t="s">
        <v>9</v>
      </c>
      <c r="E127" s="23" t="s">
        <v>10</v>
      </c>
      <c r="F127" s="44" t="s">
        <v>424</v>
      </c>
      <c r="G127" s="23" t="s">
        <v>425</v>
      </c>
      <c r="H127" s="45" t="s">
        <v>426</v>
      </c>
    </row>
    <row r="128" spans="1:8" x14ac:dyDescent="0.3">
      <c r="A128" s="46" t="s">
        <v>427</v>
      </c>
      <c r="B128" s="46" t="s">
        <v>401</v>
      </c>
      <c r="C128" s="23" t="str">
        <f t="shared" si="3"/>
        <v>FERNANDEZ ALAIN</v>
      </c>
      <c r="D128" s="23" t="s">
        <v>9</v>
      </c>
      <c r="E128" s="23" t="s">
        <v>10</v>
      </c>
      <c r="F128" s="44"/>
      <c r="G128" s="23" t="s">
        <v>425</v>
      </c>
      <c r="H128" s="45" t="s">
        <v>428</v>
      </c>
    </row>
    <row r="129" spans="1:8" x14ac:dyDescent="0.3">
      <c r="A129" s="23" t="s">
        <v>429</v>
      </c>
      <c r="B129" s="23" t="s">
        <v>430</v>
      </c>
      <c r="C129" s="23" t="str">
        <f t="shared" si="3"/>
        <v>HADDAR SIDI</v>
      </c>
      <c r="D129" s="23" t="s">
        <v>9</v>
      </c>
      <c r="E129" s="23" t="s">
        <v>10</v>
      </c>
      <c r="F129" s="48">
        <v>9.3000000000000007</v>
      </c>
      <c r="G129" s="23" t="s">
        <v>431</v>
      </c>
      <c r="H129" s="45">
        <v>527771164</v>
      </c>
    </row>
    <row r="130" spans="1:8" x14ac:dyDescent="0.3">
      <c r="A130" s="23" t="s">
        <v>432</v>
      </c>
      <c r="B130" s="23" t="s">
        <v>419</v>
      </c>
      <c r="C130" s="23" t="str">
        <f t="shared" ref="C130:C139" si="4">A130&amp;" "&amp;B130</f>
        <v>LEIBMANN LAURENT</v>
      </c>
      <c r="D130" s="23" t="s">
        <v>9</v>
      </c>
      <c r="E130" s="23" t="s">
        <v>10</v>
      </c>
      <c r="F130" s="48">
        <v>15.8</v>
      </c>
      <c r="G130" s="23" t="s">
        <v>431</v>
      </c>
      <c r="H130" s="45" t="s">
        <v>433</v>
      </c>
    </row>
    <row r="131" spans="1:8" x14ac:dyDescent="0.3">
      <c r="A131" s="23" t="s">
        <v>409</v>
      </c>
      <c r="B131" s="23" t="s">
        <v>434</v>
      </c>
      <c r="C131" s="23" t="str">
        <f t="shared" si="4"/>
        <v>PARISSE JEAN-LOUIS</v>
      </c>
      <c r="D131" s="23" t="s">
        <v>9</v>
      </c>
      <c r="E131" s="23" t="s">
        <v>10</v>
      </c>
      <c r="F131" s="48">
        <v>15.8</v>
      </c>
      <c r="G131" s="23" t="s">
        <v>431</v>
      </c>
      <c r="H131" s="45" t="s">
        <v>435</v>
      </c>
    </row>
    <row r="132" spans="1:8" x14ac:dyDescent="0.3">
      <c r="A132" s="23" t="s">
        <v>436</v>
      </c>
      <c r="B132" s="23" t="s">
        <v>437</v>
      </c>
      <c r="C132" s="23" t="str">
        <f t="shared" si="4"/>
        <v>FRANCHI ANTOINE</v>
      </c>
      <c r="D132" s="23" t="s">
        <v>9</v>
      </c>
      <c r="E132" s="23" t="s">
        <v>10</v>
      </c>
      <c r="F132" s="48">
        <v>21.5</v>
      </c>
      <c r="G132" s="23" t="s">
        <v>431</v>
      </c>
      <c r="H132" s="45">
        <v>519009066</v>
      </c>
    </row>
    <row r="133" spans="1:8" x14ac:dyDescent="0.3">
      <c r="A133" s="23" t="s">
        <v>438</v>
      </c>
      <c r="B133" s="23" t="s">
        <v>351</v>
      </c>
      <c r="C133" s="23" t="str">
        <f t="shared" si="4"/>
        <v>BARROT MICHEL</v>
      </c>
      <c r="D133" s="23" t="s">
        <v>9</v>
      </c>
      <c r="E133" s="23" t="s">
        <v>10</v>
      </c>
      <c r="F133" s="48">
        <v>21.7</v>
      </c>
      <c r="G133" s="23" t="s">
        <v>431</v>
      </c>
      <c r="H133" s="45">
        <v>520164109</v>
      </c>
    </row>
    <row r="134" spans="1:8" x14ac:dyDescent="0.3">
      <c r="A134" s="23" t="s">
        <v>439</v>
      </c>
      <c r="B134" s="23" t="s">
        <v>392</v>
      </c>
      <c r="C134" s="23" t="str">
        <f t="shared" si="4"/>
        <v>REYJAL CHRISTINE</v>
      </c>
      <c r="D134" s="23" t="s">
        <v>87</v>
      </c>
      <c r="E134" s="23" t="s">
        <v>66</v>
      </c>
      <c r="F134" s="48">
        <v>21.9</v>
      </c>
      <c r="G134" s="23" t="s">
        <v>431</v>
      </c>
      <c r="H134" s="45" t="s">
        <v>440</v>
      </c>
    </row>
    <row r="135" spans="1:8" x14ac:dyDescent="0.3">
      <c r="A135" s="23" t="s">
        <v>441</v>
      </c>
      <c r="B135" s="23" t="s">
        <v>442</v>
      </c>
      <c r="C135" s="23" t="str">
        <f t="shared" si="4"/>
        <v>VERGNE RéGIS</v>
      </c>
      <c r="D135" s="23" t="s">
        <v>9</v>
      </c>
      <c r="E135" s="23" t="s">
        <v>10</v>
      </c>
      <c r="F135" s="48">
        <v>22.5</v>
      </c>
      <c r="G135" s="23" t="s">
        <v>431</v>
      </c>
      <c r="H135" s="45" t="s">
        <v>443</v>
      </c>
    </row>
    <row r="136" spans="1:8" x14ac:dyDescent="0.3">
      <c r="A136" s="23" t="s">
        <v>444</v>
      </c>
      <c r="B136" s="23" t="s">
        <v>401</v>
      </c>
      <c r="C136" s="23" t="str">
        <f t="shared" si="4"/>
        <v>DESENS DE LAVIGERIE ALAIN</v>
      </c>
      <c r="D136" s="23" t="s">
        <v>9</v>
      </c>
      <c r="E136" s="23" t="s">
        <v>10</v>
      </c>
      <c r="F136" s="48">
        <v>22.7</v>
      </c>
      <c r="G136" s="23" t="s">
        <v>431</v>
      </c>
      <c r="H136" s="45">
        <v>527170072</v>
      </c>
    </row>
    <row r="137" spans="1:8" x14ac:dyDescent="0.3">
      <c r="A137" s="23" t="s">
        <v>439</v>
      </c>
      <c r="B137" s="23" t="s">
        <v>252</v>
      </c>
      <c r="C137" s="23" t="str">
        <f t="shared" si="4"/>
        <v>REYJAL THIERRY</v>
      </c>
      <c r="D137" s="23" t="s">
        <v>9</v>
      </c>
      <c r="E137" s="23" t="s">
        <v>10</v>
      </c>
      <c r="F137" s="48">
        <v>22.7</v>
      </c>
      <c r="G137" s="23" t="s">
        <v>431</v>
      </c>
      <c r="H137" s="45">
        <v>520733191</v>
      </c>
    </row>
    <row r="138" spans="1:8" x14ac:dyDescent="0.3">
      <c r="A138" s="23" t="s">
        <v>445</v>
      </c>
      <c r="B138" s="23" t="s">
        <v>446</v>
      </c>
      <c r="C138" s="23" t="str">
        <f t="shared" si="4"/>
        <v>CHEA XAVIER</v>
      </c>
      <c r="D138" s="23" t="s">
        <v>9</v>
      </c>
      <c r="E138" s="23" t="s">
        <v>10</v>
      </c>
      <c r="F138" s="48">
        <v>24.2</v>
      </c>
      <c r="G138" s="23" t="s">
        <v>431</v>
      </c>
      <c r="H138" s="45" t="s">
        <v>447</v>
      </c>
    </row>
    <row r="139" spans="1:8" x14ac:dyDescent="0.3">
      <c r="A139" s="23" t="s">
        <v>441</v>
      </c>
      <c r="B139" s="23" t="s">
        <v>384</v>
      </c>
      <c r="C139" s="23" t="str">
        <f t="shared" si="4"/>
        <v>VERGNE CATHERINE</v>
      </c>
      <c r="D139" s="23" t="s">
        <v>87</v>
      </c>
      <c r="E139" s="23" t="s">
        <v>66</v>
      </c>
      <c r="F139" s="48">
        <v>28.3</v>
      </c>
      <c r="G139" s="23" t="s">
        <v>431</v>
      </c>
      <c r="H139" s="45" t="s">
        <v>448</v>
      </c>
    </row>
  </sheetData>
  <autoFilter ref="A1:H139" xr:uid="{00B75D3E-7956-49F7-B872-67AE3499278C}">
    <sortState xmlns:xlrd2="http://schemas.microsoft.com/office/spreadsheetml/2017/richdata2" ref="A2:H139">
      <sortCondition ref="G1:G139"/>
    </sortState>
  </autoFilter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D9371-1D6F-4BCD-ADE6-6C74F1BF1054}">
  <sheetPr filterMode="1">
    <tabColor theme="3" tint="0.89999084444715716"/>
    <pageSetUpPr fitToPage="1"/>
  </sheetPr>
  <dimension ref="A1:J141"/>
  <sheetViews>
    <sheetView topLeftCell="A64" workbookViewId="0">
      <selection activeCell="M77" sqref="M77"/>
    </sheetView>
  </sheetViews>
  <sheetFormatPr baseColWidth="10" defaultColWidth="10.6640625" defaultRowHeight="14.4" x14ac:dyDescent="0.3"/>
  <cols>
    <col min="1" max="1" width="7" bestFit="1" customWidth="1"/>
    <col min="2" max="2" width="31.88671875" bestFit="1" customWidth="1"/>
    <col min="3" max="3" width="14" bestFit="1" customWidth="1"/>
    <col min="5" max="5" width="0" hidden="1" customWidth="1"/>
    <col min="7" max="7" width="0" hidden="1" customWidth="1"/>
    <col min="9" max="9" width="11.88671875" bestFit="1" customWidth="1"/>
  </cols>
  <sheetData>
    <row r="1" spans="1:10" ht="18.600000000000001" thickBot="1" x14ac:dyDescent="0.4">
      <c r="A1" s="190" t="s">
        <v>652</v>
      </c>
      <c r="B1" s="190"/>
      <c r="C1" s="190"/>
      <c r="D1" s="190"/>
      <c r="E1" s="184"/>
      <c r="F1" s="190"/>
      <c r="G1" s="184"/>
      <c r="H1" s="190"/>
      <c r="I1" s="190"/>
    </row>
    <row r="2" spans="1:10" ht="15.6" thickTop="1" thickBot="1" x14ac:dyDescent="0.35">
      <c r="A2" s="89" t="str" cm="1">
        <f t="array" ref="A2:G140">'Feuille saisie score'!A1:G139</f>
        <v>Sexe</v>
      </c>
      <c r="B2" s="89" t="str">
        <v>Joueur</v>
      </c>
      <c r="C2" s="89" t="str">
        <v>Equipe</v>
      </c>
      <c r="D2" s="89" t="str">
        <v>Brut Pulnoy</v>
      </c>
      <c r="E2" t="str">
        <v>Net Pulnoy</v>
      </c>
      <c r="F2" s="89" t="str">
        <v>Brut Aingeray</v>
      </c>
      <c r="G2" t="str">
        <v>Net Aingeray</v>
      </c>
      <c r="H2" s="89" t="s">
        <v>635</v>
      </c>
      <c r="I2" s="89" t="s">
        <v>636</v>
      </c>
    </row>
    <row r="3" spans="1:10" ht="13.95" customHeight="1" thickTop="1" thickBot="1" x14ac:dyDescent="0.35">
      <c r="A3" s="108" t="str">
        <v>H</v>
      </c>
      <c r="B3" s="108" t="str">
        <v>CORDIER Matthieu</v>
      </c>
      <c r="C3" s="108" t="str">
        <v>Banque Palatine</v>
      </c>
      <c r="D3" s="108">
        <v>28</v>
      </c>
      <c r="E3">
        <v>31</v>
      </c>
      <c r="F3" s="108">
        <v>28</v>
      </c>
      <c r="G3">
        <v>34</v>
      </c>
      <c r="H3" s="110">
        <f>SUM(D3:F3)</f>
        <v>87</v>
      </c>
      <c r="I3" s="198" cm="1">
        <f t="array" ref="I3">SUMPRODUCT(LARGE(H3:H7,{1;2;3}))</f>
        <v>245</v>
      </c>
      <c r="J3" s="185" t="s">
        <v>645</v>
      </c>
    </row>
    <row r="4" spans="1:10" ht="13.95" customHeight="1" thickTop="1" thickBot="1" x14ac:dyDescent="0.35">
      <c r="A4" s="108" t="str">
        <v>H</v>
      </c>
      <c r="B4" s="108" t="str">
        <v>GAMBILLO Franco</v>
      </c>
      <c r="C4" s="108" t="str">
        <v>Banque Palatine</v>
      </c>
      <c r="D4" s="108">
        <v>18</v>
      </c>
      <c r="E4">
        <v>36</v>
      </c>
      <c r="F4" s="108">
        <v>8</v>
      </c>
      <c r="G4">
        <v>27</v>
      </c>
      <c r="H4" s="110">
        <f t="shared" ref="H4:H15" si="0">SUM(D4:F4)</f>
        <v>62</v>
      </c>
      <c r="I4" s="198"/>
      <c r="J4" s="185"/>
    </row>
    <row r="5" spans="1:10" ht="13.95" customHeight="1" thickTop="1" thickBot="1" x14ac:dyDescent="0.35">
      <c r="A5" s="108" t="str">
        <v>H</v>
      </c>
      <c r="B5" s="108" t="str">
        <v>GRASSIOT Alexis</v>
      </c>
      <c r="C5" s="108" t="str">
        <v>Banque Palatine</v>
      </c>
      <c r="D5" s="108">
        <v>13</v>
      </c>
      <c r="E5">
        <v>23</v>
      </c>
      <c r="F5" s="108">
        <v>10</v>
      </c>
      <c r="G5">
        <v>24</v>
      </c>
      <c r="H5" s="110">
        <f t="shared" si="0"/>
        <v>46</v>
      </c>
      <c r="I5" s="198"/>
      <c r="J5" s="185"/>
    </row>
    <row r="6" spans="1:10" ht="13.95" customHeight="1" thickTop="1" thickBot="1" x14ac:dyDescent="0.35">
      <c r="A6" s="108" t="str">
        <v>H</v>
      </c>
      <c r="B6" s="108" t="str">
        <v>LAMOUR Eric</v>
      </c>
      <c r="C6" s="108" t="str">
        <v>Banque Palatine</v>
      </c>
      <c r="D6" s="108">
        <v>28</v>
      </c>
      <c r="E6">
        <v>43</v>
      </c>
      <c r="F6" s="108">
        <v>12</v>
      </c>
      <c r="G6">
        <v>28</v>
      </c>
      <c r="H6" s="110">
        <f t="shared" si="0"/>
        <v>83</v>
      </c>
      <c r="I6" s="198"/>
      <c r="J6" s="185"/>
    </row>
    <row r="7" spans="1:10" ht="13.95" customHeight="1" thickTop="1" thickBot="1" x14ac:dyDescent="0.35">
      <c r="A7" s="108" t="str">
        <v>H</v>
      </c>
      <c r="B7" s="108" t="str">
        <v>POULALION Fabrice</v>
      </c>
      <c r="C7" s="108" t="str">
        <v>Banque Palatine</v>
      </c>
      <c r="D7" s="108">
        <v>23</v>
      </c>
      <c r="E7">
        <v>45</v>
      </c>
      <c r="F7" s="108">
        <v>7</v>
      </c>
      <c r="G7">
        <v>26</v>
      </c>
      <c r="H7" s="110">
        <f t="shared" si="0"/>
        <v>75</v>
      </c>
      <c r="I7" s="198"/>
      <c r="J7" s="185"/>
    </row>
    <row r="8" spans="1:10" ht="13.95" customHeight="1" thickTop="1" thickBot="1" x14ac:dyDescent="0.35">
      <c r="A8" s="94" t="str">
        <v>H</v>
      </c>
      <c r="B8" s="94" t="str">
        <v>BERTON Nicolas</v>
      </c>
      <c r="C8" s="94" t="str">
        <v>BPALC</v>
      </c>
      <c r="D8" s="94">
        <v>16</v>
      </c>
      <c r="E8">
        <v>32</v>
      </c>
      <c r="F8" s="94">
        <v>19</v>
      </c>
      <c r="G8">
        <v>36</v>
      </c>
      <c r="H8" s="87">
        <f t="shared" si="0"/>
        <v>67</v>
      </c>
      <c r="I8" s="195" cm="1">
        <f t="array" ref="I8">SUMPRODUCT(LARGE(H8:H14,{1;2;3}))</f>
        <v>213</v>
      </c>
      <c r="J8" s="183" t="s">
        <v>641</v>
      </c>
    </row>
    <row r="9" spans="1:10" ht="13.95" customHeight="1" thickTop="1" thickBot="1" x14ac:dyDescent="0.35">
      <c r="A9" s="94" t="str">
        <v>H</v>
      </c>
      <c r="B9" s="94" t="str">
        <v>HOUPIN Gilles</v>
      </c>
      <c r="C9" s="94" t="str">
        <v>BPALC</v>
      </c>
      <c r="D9" s="94">
        <v>14</v>
      </c>
      <c r="E9">
        <v>27</v>
      </c>
      <c r="F9" s="94">
        <v>0</v>
      </c>
      <c r="G9">
        <v>0</v>
      </c>
      <c r="H9" s="87">
        <f t="shared" si="0"/>
        <v>41</v>
      </c>
      <c r="I9" s="195"/>
      <c r="J9" s="183"/>
    </row>
    <row r="10" spans="1:10" ht="13.95" customHeight="1" thickTop="1" thickBot="1" x14ac:dyDescent="0.35">
      <c r="A10" s="94" t="str">
        <v>H</v>
      </c>
      <c r="B10" s="94" t="str">
        <v>LEMAIRE Nicolas</v>
      </c>
      <c r="C10" s="94" t="str">
        <v>BPALC</v>
      </c>
      <c r="D10" s="94">
        <v>17</v>
      </c>
      <c r="E10">
        <v>33</v>
      </c>
      <c r="F10" s="94">
        <v>15</v>
      </c>
      <c r="G10">
        <v>31</v>
      </c>
      <c r="H10" s="87">
        <f t="shared" si="0"/>
        <v>65</v>
      </c>
      <c r="I10" s="195"/>
      <c r="J10" s="183"/>
    </row>
    <row r="11" spans="1:10" ht="13.95" customHeight="1" thickTop="1" thickBot="1" x14ac:dyDescent="0.35">
      <c r="A11" s="94" t="str">
        <v>H</v>
      </c>
      <c r="B11" s="94" t="str">
        <v>PESTA Jonathan</v>
      </c>
      <c r="C11" s="94" t="str">
        <v>BPALC</v>
      </c>
      <c r="D11" s="94">
        <v>16</v>
      </c>
      <c r="E11">
        <v>34</v>
      </c>
      <c r="F11" s="94">
        <v>11</v>
      </c>
      <c r="G11">
        <v>30</v>
      </c>
      <c r="H11" s="87">
        <f t="shared" si="0"/>
        <v>61</v>
      </c>
      <c r="I11" s="195"/>
      <c r="J11" s="183"/>
    </row>
    <row r="12" spans="1:10" ht="13.95" customHeight="1" thickTop="1" thickBot="1" x14ac:dyDescent="0.35">
      <c r="A12" s="94" t="str">
        <v>H</v>
      </c>
      <c r="B12" s="94" t="str">
        <v>PETITFRERE Olivier</v>
      </c>
      <c r="C12" s="94" t="str">
        <v>BPALC</v>
      </c>
      <c r="D12" s="94">
        <v>0</v>
      </c>
      <c r="E12">
        <v>0</v>
      </c>
      <c r="F12" s="94">
        <v>15</v>
      </c>
      <c r="G12">
        <v>29</v>
      </c>
      <c r="H12" s="87">
        <f t="shared" si="0"/>
        <v>15</v>
      </c>
      <c r="I12" s="195"/>
      <c r="J12" s="183"/>
    </row>
    <row r="13" spans="1:10" ht="13.95" customHeight="1" thickTop="1" thickBot="1" x14ac:dyDescent="0.35">
      <c r="A13" s="94" t="str">
        <v>H</v>
      </c>
      <c r="B13" s="94" t="str">
        <v>SEMBLAT Carol Charles</v>
      </c>
      <c r="C13" s="94" t="str">
        <v>BPALC</v>
      </c>
      <c r="D13" s="94">
        <v>23</v>
      </c>
      <c r="E13">
        <v>41</v>
      </c>
      <c r="F13" s="94">
        <v>16</v>
      </c>
      <c r="G13">
        <v>34</v>
      </c>
      <c r="H13" s="87">
        <f t="shared" si="0"/>
        <v>80</v>
      </c>
      <c r="I13" s="195"/>
      <c r="J13" s="183"/>
    </row>
    <row r="14" spans="1:10" ht="13.95" customHeight="1" thickTop="1" thickBot="1" x14ac:dyDescent="0.35">
      <c r="A14" s="94" t="str">
        <v>H</v>
      </c>
      <c r="B14" s="94" t="str">
        <v>WEBER Philippe</v>
      </c>
      <c r="C14" s="94" t="str">
        <v>BPALC</v>
      </c>
      <c r="D14" s="94">
        <v>20</v>
      </c>
      <c r="E14">
        <v>36</v>
      </c>
      <c r="F14" s="94">
        <v>10</v>
      </c>
      <c r="G14">
        <v>24</v>
      </c>
      <c r="H14" s="87">
        <f t="shared" si="0"/>
        <v>66</v>
      </c>
      <c r="I14" s="195"/>
      <c r="J14" s="183"/>
    </row>
    <row r="15" spans="1:10" ht="13.95" customHeight="1" thickTop="1" thickBot="1" x14ac:dyDescent="0.35">
      <c r="A15" s="108" t="str">
        <v>H</v>
      </c>
      <c r="B15" s="108" t="str">
        <v>BLANCHARD Philippe</v>
      </c>
      <c r="C15" s="108" t="str">
        <v>BPAURA</v>
      </c>
      <c r="D15" s="108">
        <v>24</v>
      </c>
      <c r="E15">
        <v>34</v>
      </c>
      <c r="F15" s="108">
        <v>22</v>
      </c>
      <c r="G15">
        <v>34</v>
      </c>
      <c r="H15" s="110">
        <f t="shared" si="0"/>
        <v>80</v>
      </c>
      <c r="I15" s="195" cm="1">
        <f t="array" ref="I15">SUMPRODUCT(LARGE((H15,H17:H20),{1;2;3}))</f>
        <v>197</v>
      </c>
      <c r="J15" s="183" t="s">
        <v>647</v>
      </c>
    </row>
    <row r="16" spans="1:10" ht="15.6" hidden="1" customHeight="1" thickTop="1" thickBot="1" x14ac:dyDescent="0.35">
      <c r="A16" s="99" t="str">
        <v>F</v>
      </c>
      <c r="B16" s="99" t="str">
        <v>CREPET NIGON Sandrine</v>
      </c>
      <c r="C16" s="99" t="str">
        <v>BPAURA</v>
      </c>
      <c r="D16" s="99">
        <v>4</v>
      </c>
      <c r="E16">
        <v>28</v>
      </c>
      <c r="F16" s="99">
        <v>3</v>
      </c>
      <c r="G16">
        <v>27</v>
      </c>
      <c r="H16" s="100">
        <f>SUM(D16:F16)</f>
        <v>35</v>
      </c>
      <c r="I16" s="196"/>
      <c r="J16" s="184"/>
    </row>
    <row r="17" spans="1:10" ht="13.95" customHeight="1" thickTop="1" thickBot="1" x14ac:dyDescent="0.35">
      <c r="A17" s="108" t="str">
        <v>H</v>
      </c>
      <c r="B17" s="108" t="str">
        <v>GEA Bernard</v>
      </c>
      <c r="C17" s="108" t="str">
        <v>BPAURA</v>
      </c>
      <c r="D17" s="108">
        <v>0</v>
      </c>
      <c r="E17">
        <v>0</v>
      </c>
      <c r="F17" s="108">
        <v>5</v>
      </c>
      <c r="G17">
        <v>22</v>
      </c>
      <c r="H17" s="110">
        <f t="shared" ref="H17:H21" si="1">SUM(D17:F17)</f>
        <v>5</v>
      </c>
      <c r="I17" s="195"/>
      <c r="J17" s="183"/>
    </row>
    <row r="18" spans="1:10" ht="13.95" customHeight="1" thickTop="1" thickBot="1" x14ac:dyDescent="0.35">
      <c r="A18" s="108" t="str">
        <v>H</v>
      </c>
      <c r="B18" s="108" t="str">
        <v>GLAUDAS Bruno</v>
      </c>
      <c r="C18" s="108" t="str">
        <v>BPAURA</v>
      </c>
      <c r="D18" s="108">
        <v>17</v>
      </c>
      <c r="E18">
        <v>30</v>
      </c>
      <c r="F18" s="108">
        <v>13</v>
      </c>
      <c r="G18">
        <v>24</v>
      </c>
      <c r="H18" s="110">
        <f t="shared" si="1"/>
        <v>60</v>
      </c>
      <c r="I18" s="195"/>
      <c r="J18" s="183"/>
    </row>
    <row r="19" spans="1:10" ht="13.95" customHeight="1" thickTop="1" thickBot="1" x14ac:dyDescent="0.35">
      <c r="A19" s="108" t="str">
        <v>H</v>
      </c>
      <c r="B19" s="108" t="str">
        <v>NIGON Florent</v>
      </c>
      <c r="C19" s="108" t="str">
        <v>BPAURA</v>
      </c>
      <c r="D19" s="108">
        <v>6</v>
      </c>
      <c r="E19">
        <v>25</v>
      </c>
      <c r="F19" s="108">
        <v>3</v>
      </c>
      <c r="G19">
        <v>20</v>
      </c>
      <c r="H19" s="110">
        <f t="shared" si="1"/>
        <v>34</v>
      </c>
      <c r="I19" s="195"/>
      <c r="J19" s="183"/>
    </row>
    <row r="20" spans="1:10" ht="13.95" customHeight="1" thickTop="1" thickBot="1" x14ac:dyDescent="0.35">
      <c r="A20" s="108" t="str">
        <v>H</v>
      </c>
      <c r="B20" s="108" t="str">
        <v>SERRATRICE Marc</v>
      </c>
      <c r="C20" s="108" t="str">
        <v>BPAURA</v>
      </c>
      <c r="D20" s="108">
        <v>14</v>
      </c>
      <c r="E20">
        <v>27</v>
      </c>
      <c r="F20" s="108">
        <v>16</v>
      </c>
      <c r="G20">
        <v>32</v>
      </c>
      <c r="H20" s="110">
        <f t="shared" si="1"/>
        <v>57</v>
      </c>
      <c r="I20" s="195"/>
      <c r="J20" s="183"/>
    </row>
    <row r="21" spans="1:10" ht="13.95" customHeight="1" thickTop="1" thickBot="1" x14ac:dyDescent="0.35">
      <c r="A21" s="94" t="str">
        <v>H</v>
      </c>
      <c r="B21" s="94" t="str">
        <v>ALLAIN Loic</v>
      </c>
      <c r="C21" s="94" t="str">
        <v>BPBFC</v>
      </c>
      <c r="D21" s="94">
        <v>7</v>
      </c>
      <c r="E21">
        <v>29</v>
      </c>
      <c r="F21" s="94">
        <v>7</v>
      </c>
      <c r="G21">
        <v>29</v>
      </c>
      <c r="H21" s="87">
        <f t="shared" si="1"/>
        <v>43</v>
      </c>
      <c r="I21" s="195" cm="1">
        <f t="array" ref="I21">SUMPRODUCT(LARGE((H21,H23,H25),{1;2;3}))</f>
        <v>165</v>
      </c>
      <c r="J21" s="183" t="s">
        <v>640</v>
      </c>
    </row>
    <row r="22" spans="1:10" ht="15.6" hidden="1" customHeight="1" thickTop="1" thickBot="1" x14ac:dyDescent="0.35">
      <c r="A22" s="101" t="str">
        <v>F</v>
      </c>
      <c r="B22" s="101" t="str">
        <v>FERRANDON Agnes</v>
      </c>
      <c r="C22" s="101" t="str">
        <v>BPBFC</v>
      </c>
      <c r="D22" s="101">
        <v>14</v>
      </c>
      <c r="E22">
        <v>32</v>
      </c>
      <c r="F22" s="101">
        <v>13</v>
      </c>
      <c r="G22">
        <v>29</v>
      </c>
      <c r="H22" s="102">
        <f>SUM(D22:F22)</f>
        <v>59</v>
      </c>
      <c r="I22" s="184"/>
      <c r="J22" s="184"/>
    </row>
    <row r="23" spans="1:10" ht="13.95" customHeight="1" thickTop="1" thickBot="1" x14ac:dyDescent="0.35">
      <c r="A23" s="94" t="str">
        <v>H</v>
      </c>
      <c r="B23" s="94" t="str">
        <v>FERRANDON Stéphane</v>
      </c>
      <c r="C23" s="94" t="str">
        <v>BPBFC</v>
      </c>
      <c r="D23" s="94">
        <v>19</v>
      </c>
      <c r="E23">
        <v>28</v>
      </c>
      <c r="F23" s="94">
        <v>24</v>
      </c>
      <c r="G23">
        <v>37</v>
      </c>
      <c r="H23" s="87">
        <f>SUM(D23:F23)</f>
        <v>71</v>
      </c>
      <c r="I23" s="195"/>
      <c r="J23" s="183"/>
    </row>
    <row r="24" spans="1:10" ht="15.6" hidden="1" customHeight="1" thickTop="1" thickBot="1" x14ac:dyDescent="0.35">
      <c r="A24" s="101" t="str">
        <v>F</v>
      </c>
      <c r="B24" s="101" t="str">
        <v>REVENU Laura</v>
      </c>
      <c r="C24" s="101" t="str">
        <v>BPBFC</v>
      </c>
      <c r="D24" s="101">
        <v>0</v>
      </c>
      <c r="E24">
        <v>0</v>
      </c>
      <c r="F24" s="101">
        <v>0</v>
      </c>
      <c r="G24">
        <v>0</v>
      </c>
      <c r="H24" s="102">
        <f>SUM(D24:F24)</f>
        <v>0</v>
      </c>
      <c r="I24" s="184"/>
      <c r="J24" s="184"/>
    </row>
    <row r="25" spans="1:10" ht="13.95" customHeight="1" thickTop="1" thickBot="1" x14ac:dyDescent="0.35">
      <c r="A25" s="94" t="str">
        <v>H</v>
      </c>
      <c r="B25" s="94" t="str">
        <v>REVENU Sylvain</v>
      </c>
      <c r="C25" s="94" t="str">
        <v>BPBFC</v>
      </c>
      <c r="D25" s="94">
        <v>15</v>
      </c>
      <c r="E25">
        <v>32</v>
      </c>
      <c r="F25" s="94">
        <v>4</v>
      </c>
      <c r="G25">
        <v>18</v>
      </c>
      <c r="H25" s="87">
        <f t="shared" ref="H25:H30" si="2">SUM(D25:F25)</f>
        <v>51</v>
      </c>
      <c r="I25" s="195"/>
      <c r="J25" s="183"/>
    </row>
    <row r="26" spans="1:10" ht="13.95" customHeight="1" thickTop="1" thickBot="1" x14ac:dyDescent="0.35">
      <c r="A26" s="108" t="str">
        <v>H</v>
      </c>
      <c r="B26" s="108" t="str">
        <v>BARTHELEMI Philippe</v>
      </c>
      <c r="C26" s="108" t="str">
        <v>BPCE SA</v>
      </c>
      <c r="D26" s="108">
        <v>2</v>
      </c>
      <c r="E26">
        <v>24</v>
      </c>
      <c r="F26" s="108">
        <v>2</v>
      </c>
      <c r="G26">
        <v>24</v>
      </c>
      <c r="H26" s="110">
        <f t="shared" si="2"/>
        <v>28</v>
      </c>
      <c r="I26" s="195" cm="1">
        <f t="array" ref="I26">SUMPRODUCT(LARGE(H26:H30,{1;2;3}))</f>
        <v>150</v>
      </c>
      <c r="J26" s="183" t="s">
        <v>653</v>
      </c>
    </row>
    <row r="27" spans="1:10" ht="13.95" customHeight="1" thickTop="1" thickBot="1" x14ac:dyDescent="0.35">
      <c r="A27" s="108" t="str">
        <v>H</v>
      </c>
      <c r="B27" s="108" t="str">
        <v>BENOIST Julien</v>
      </c>
      <c r="C27" s="108" t="str">
        <v>BPCE SA</v>
      </c>
      <c r="D27" s="108">
        <v>11</v>
      </c>
      <c r="E27">
        <v>40</v>
      </c>
      <c r="F27" s="108">
        <v>18</v>
      </c>
      <c r="G27">
        <v>56</v>
      </c>
      <c r="H27" s="110">
        <f t="shared" si="2"/>
        <v>69</v>
      </c>
      <c r="I27" s="195"/>
      <c r="J27" s="183"/>
    </row>
    <row r="28" spans="1:10" ht="13.95" customHeight="1" thickTop="1" thickBot="1" x14ac:dyDescent="0.35">
      <c r="A28" s="108" t="str">
        <v>H</v>
      </c>
      <c r="B28" s="108" t="str">
        <v>CORMIER Brice</v>
      </c>
      <c r="C28" s="108" t="str">
        <v>BPCE SA</v>
      </c>
      <c r="D28" s="108">
        <v>13</v>
      </c>
      <c r="E28">
        <v>29</v>
      </c>
      <c r="F28" s="108">
        <v>7</v>
      </c>
      <c r="G28">
        <v>24</v>
      </c>
      <c r="H28" s="110">
        <f t="shared" si="2"/>
        <v>49</v>
      </c>
      <c r="I28" s="195"/>
      <c r="J28" s="183"/>
    </row>
    <row r="29" spans="1:10" ht="13.95" customHeight="1" thickTop="1" thickBot="1" x14ac:dyDescent="0.35">
      <c r="A29" s="108" t="str">
        <v>H</v>
      </c>
      <c r="B29" s="108" t="str">
        <v>PREVOST Vincent</v>
      </c>
      <c r="C29" s="108" t="str">
        <v>BPCE SA</v>
      </c>
      <c r="D29" s="108">
        <v>0</v>
      </c>
      <c r="E29">
        <v>0</v>
      </c>
      <c r="F29" s="108">
        <v>3</v>
      </c>
      <c r="G29">
        <v>28</v>
      </c>
      <c r="H29" s="110">
        <f t="shared" si="2"/>
        <v>3</v>
      </c>
      <c r="I29" s="195"/>
      <c r="J29" s="183"/>
    </row>
    <row r="30" spans="1:10" ht="13.95" customHeight="1" thickTop="1" thickBot="1" x14ac:dyDescent="0.35">
      <c r="A30" s="108" t="str">
        <v>H</v>
      </c>
      <c r="B30" s="108" t="str">
        <v>VIVAUX Guillaume</v>
      </c>
      <c r="C30" s="108" t="str">
        <v>BPCE SA</v>
      </c>
      <c r="D30" s="108">
        <v>2</v>
      </c>
      <c r="E30">
        <v>26</v>
      </c>
      <c r="F30" s="108">
        <v>4</v>
      </c>
      <c r="G30">
        <v>32</v>
      </c>
      <c r="H30" s="110">
        <f t="shared" si="2"/>
        <v>32</v>
      </c>
      <c r="I30" s="195"/>
      <c r="J30" s="183"/>
    </row>
    <row r="31" spans="1:10" ht="15.6" hidden="1" thickTop="1" thickBot="1" x14ac:dyDescent="0.35">
      <c r="A31" s="103" t="str">
        <v>F</v>
      </c>
      <c r="B31" s="103" t="str">
        <v>DI GIANNI Muriel</v>
      </c>
      <c r="C31" s="103" t="str">
        <v>BPCE SI</v>
      </c>
      <c r="D31" s="103">
        <v>19</v>
      </c>
      <c r="E31">
        <v>30</v>
      </c>
      <c r="F31" s="103">
        <v>23</v>
      </c>
      <c r="G31">
        <v>36</v>
      </c>
      <c r="H31" s="104">
        <f t="shared" ref="H31:H34" si="3">SUM(D31:F31)</f>
        <v>72</v>
      </c>
      <c r="I31" s="197" cm="1">
        <f t="array" ref="I31">SUMPRODUCT(LARGE(H31:H32,{1;2}))</f>
        <v>122</v>
      </c>
    </row>
    <row r="32" spans="1:10" ht="15.6" hidden="1" thickTop="1" thickBot="1" x14ac:dyDescent="0.35">
      <c r="A32" s="95" t="str">
        <v>F</v>
      </c>
      <c r="B32" s="95" t="str">
        <v>MATTEI Véronique</v>
      </c>
      <c r="C32" s="95" t="str">
        <v>BPCE SI</v>
      </c>
      <c r="D32" s="95">
        <v>7</v>
      </c>
      <c r="E32">
        <v>39</v>
      </c>
      <c r="F32" s="95">
        <v>4</v>
      </c>
      <c r="G32">
        <v>42</v>
      </c>
      <c r="H32" s="96">
        <f t="shared" si="3"/>
        <v>50</v>
      </c>
      <c r="I32" s="197"/>
    </row>
    <row r="33" spans="1:10" ht="13.95" customHeight="1" thickTop="1" thickBot="1" x14ac:dyDescent="0.35">
      <c r="A33" s="94" t="str">
        <v>H</v>
      </c>
      <c r="B33" s="94" t="str">
        <v>DUPRE Herve</v>
      </c>
      <c r="C33" s="94" t="str">
        <v>BPCE-IT</v>
      </c>
      <c r="D33" s="94">
        <v>3</v>
      </c>
      <c r="E33">
        <v>25</v>
      </c>
      <c r="F33" s="94">
        <v>2</v>
      </c>
      <c r="G33">
        <v>29</v>
      </c>
      <c r="H33" s="87">
        <f t="shared" si="3"/>
        <v>30</v>
      </c>
      <c r="I33" s="195" cm="1">
        <f t="array" ref="I33">SUMPRODUCT(LARGE(H33:H34,{1;2}))</f>
        <v>88</v>
      </c>
      <c r="J33" s="183" t="s">
        <v>654</v>
      </c>
    </row>
    <row r="34" spans="1:10" ht="13.95" customHeight="1" thickTop="1" thickBot="1" x14ac:dyDescent="0.35">
      <c r="A34" s="94" t="str">
        <v>H</v>
      </c>
      <c r="B34" s="94" t="str">
        <v>DURANDE Stéphane</v>
      </c>
      <c r="C34" s="94" t="str">
        <v>BPCE-IT</v>
      </c>
      <c r="D34" s="94">
        <v>16</v>
      </c>
      <c r="E34">
        <v>28</v>
      </c>
      <c r="F34" s="94">
        <v>14</v>
      </c>
      <c r="G34">
        <v>26</v>
      </c>
      <c r="H34" s="87">
        <f t="shared" si="3"/>
        <v>58</v>
      </c>
      <c r="I34" s="195"/>
      <c r="J34" s="183"/>
    </row>
    <row r="35" spans="1:10" ht="15.6" hidden="1" thickTop="1" thickBot="1" x14ac:dyDescent="0.35">
      <c r="A35" s="101" t="str">
        <v>F</v>
      </c>
      <c r="B35" s="101" t="str">
        <v>ZACCAGNINO Sylvie</v>
      </c>
      <c r="C35" s="101" t="str">
        <v>BPCE-IT</v>
      </c>
      <c r="D35" s="101">
        <v>7</v>
      </c>
      <c r="E35">
        <v>26</v>
      </c>
      <c r="F35" s="101">
        <v>10</v>
      </c>
      <c r="G35">
        <v>36</v>
      </c>
      <c r="H35" s="102">
        <f>SUM(D35:F35)</f>
        <v>43</v>
      </c>
      <c r="I35" s="105" cm="1">
        <f t="array" ref="I35">SUMPRODUCT(LARGE(H35,{1}))</f>
        <v>43</v>
      </c>
    </row>
    <row r="36" spans="1:10" ht="13.95" customHeight="1" thickTop="1" thickBot="1" x14ac:dyDescent="0.35">
      <c r="A36" s="108" t="str">
        <v>H</v>
      </c>
      <c r="B36" s="108" t="str">
        <v>LACAZE Nicolas</v>
      </c>
      <c r="C36" s="108" t="str">
        <v>BPOC</v>
      </c>
      <c r="D36" s="108">
        <v>11</v>
      </c>
      <c r="E36">
        <v>25</v>
      </c>
      <c r="F36" s="108">
        <v>11</v>
      </c>
      <c r="G36">
        <v>21</v>
      </c>
      <c r="H36" s="110">
        <f t="shared" ref="H36:H40" si="4">SUM(D36:F36)</f>
        <v>47</v>
      </c>
      <c r="I36" s="195" cm="1">
        <f t="array" ref="I36">SUMPRODUCT(LARGE((H36:H40,H42),{1;2;3}))</f>
        <v>231</v>
      </c>
      <c r="J36" s="187" t="s">
        <v>648</v>
      </c>
    </row>
    <row r="37" spans="1:10" ht="13.95" customHeight="1" thickTop="1" thickBot="1" x14ac:dyDescent="0.35">
      <c r="A37" s="108" t="str">
        <v>H</v>
      </c>
      <c r="B37" s="108" t="str">
        <v>LEGROS Daniel</v>
      </c>
      <c r="C37" s="108" t="str">
        <v>BPOC</v>
      </c>
      <c r="D37" s="108">
        <v>12</v>
      </c>
      <c r="E37">
        <v>27</v>
      </c>
      <c r="F37" s="108">
        <v>9</v>
      </c>
      <c r="G37">
        <v>21</v>
      </c>
      <c r="H37" s="110">
        <f t="shared" si="4"/>
        <v>48</v>
      </c>
      <c r="I37" s="195"/>
      <c r="J37" s="187"/>
    </row>
    <row r="38" spans="1:10" ht="13.95" customHeight="1" thickTop="1" thickBot="1" x14ac:dyDescent="0.35">
      <c r="A38" s="108" t="str">
        <v>H</v>
      </c>
      <c r="B38" s="108" t="str">
        <v>MANSIOUS Christophe</v>
      </c>
      <c r="C38" s="108" t="str">
        <v>BPOC</v>
      </c>
      <c r="D38" s="108">
        <v>24</v>
      </c>
      <c r="E38">
        <v>31</v>
      </c>
      <c r="F38" s="108">
        <v>22</v>
      </c>
      <c r="G38">
        <v>31</v>
      </c>
      <c r="H38" s="110">
        <f t="shared" si="4"/>
        <v>77</v>
      </c>
      <c r="I38" s="195"/>
      <c r="J38" s="187"/>
    </row>
    <row r="39" spans="1:10" ht="13.95" customHeight="1" thickTop="1" thickBot="1" x14ac:dyDescent="0.35">
      <c r="A39" s="108" t="str">
        <v>H</v>
      </c>
      <c r="B39" s="108" t="str">
        <v>PRADERE Guillaume</v>
      </c>
      <c r="C39" s="108" t="str">
        <v>BPOC</v>
      </c>
      <c r="D39" s="108">
        <v>19</v>
      </c>
      <c r="E39">
        <v>25</v>
      </c>
      <c r="F39" s="108">
        <v>18</v>
      </c>
      <c r="G39">
        <v>27</v>
      </c>
      <c r="H39" s="110">
        <f t="shared" si="4"/>
        <v>62</v>
      </c>
      <c r="I39" s="195"/>
      <c r="J39" s="187"/>
    </row>
    <row r="40" spans="1:10" ht="13.95" customHeight="1" thickTop="1" thickBot="1" x14ac:dyDescent="0.35">
      <c r="A40" s="108" t="str">
        <v>H</v>
      </c>
      <c r="B40" s="108" t="str">
        <v>RECHE André</v>
      </c>
      <c r="C40" s="108" t="str">
        <v>BPOC</v>
      </c>
      <c r="D40" s="108">
        <v>19</v>
      </c>
      <c r="E40">
        <v>35</v>
      </c>
      <c r="F40" s="108">
        <v>12</v>
      </c>
      <c r="G40">
        <v>29</v>
      </c>
      <c r="H40" s="110">
        <f t="shared" si="4"/>
        <v>66</v>
      </c>
      <c r="I40" s="195"/>
      <c r="J40" s="187"/>
    </row>
    <row r="41" spans="1:10" ht="15.6" hidden="1" customHeight="1" thickTop="1" thickBot="1" x14ac:dyDescent="0.35">
      <c r="A41" s="99" t="str">
        <v>F</v>
      </c>
      <c r="B41" s="99" t="str">
        <v>SOUBIRON Béatrice</v>
      </c>
      <c r="C41" s="99" t="str">
        <v>BPOC</v>
      </c>
      <c r="D41" s="99">
        <v>33</v>
      </c>
      <c r="E41">
        <v>32</v>
      </c>
      <c r="F41" s="99">
        <v>33</v>
      </c>
      <c r="G41">
        <v>35</v>
      </c>
      <c r="H41" s="100">
        <f>SUM(D41:F41)</f>
        <v>98</v>
      </c>
      <c r="I41" s="196"/>
      <c r="J41" s="184"/>
    </row>
    <row r="42" spans="1:10" ht="13.95" customHeight="1" thickTop="1" thickBot="1" x14ac:dyDescent="0.35">
      <c r="A42" s="108" t="str">
        <v>H</v>
      </c>
      <c r="B42" s="108" t="str">
        <v>TRAININI François</v>
      </c>
      <c r="C42" s="108" t="str">
        <v>BPOC</v>
      </c>
      <c r="D42" s="108">
        <v>28</v>
      </c>
      <c r="E42">
        <v>36</v>
      </c>
      <c r="F42" s="108">
        <v>24</v>
      </c>
      <c r="G42">
        <v>35</v>
      </c>
      <c r="H42" s="110">
        <f t="shared" ref="H42:H43" si="5">SUM(D42:F42)</f>
        <v>88</v>
      </c>
      <c r="I42" s="195"/>
      <c r="J42" s="187"/>
    </row>
    <row r="43" spans="1:10" ht="13.95" customHeight="1" thickTop="1" thickBot="1" x14ac:dyDescent="0.35">
      <c r="A43" s="94" t="str">
        <v>H</v>
      </c>
      <c r="B43" s="94" t="str">
        <v>BEUVELOT Gaël</v>
      </c>
      <c r="C43" s="94" t="str">
        <v>CEAPC</v>
      </c>
      <c r="D43" s="94">
        <v>11</v>
      </c>
      <c r="E43">
        <v>19</v>
      </c>
      <c r="F43" s="94">
        <v>22</v>
      </c>
      <c r="G43">
        <v>32</v>
      </c>
      <c r="H43" s="87">
        <f t="shared" si="5"/>
        <v>52</v>
      </c>
      <c r="I43" s="195" cm="1">
        <f t="array" ref="I43">SUMPRODUCT(LARGE((H43,H45:H49,H51:H53),{1;2;3}))</f>
        <v>212</v>
      </c>
      <c r="J43" s="183" t="s">
        <v>643</v>
      </c>
    </row>
    <row r="44" spans="1:10" ht="15.6" hidden="1" customHeight="1" thickTop="1" thickBot="1" x14ac:dyDescent="0.35">
      <c r="A44" s="101" t="str">
        <v>F</v>
      </c>
      <c r="B44" s="101" t="str">
        <v>COUTURIER Bénédicte</v>
      </c>
      <c r="C44" s="101" t="str">
        <v>CEAPC</v>
      </c>
      <c r="D44" s="101">
        <v>6</v>
      </c>
      <c r="E44">
        <v>29</v>
      </c>
      <c r="F44" s="101">
        <v>5</v>
      </c>
      <c r="G44">
        <v>31</v>
      </c>
      <c r="H44" s="102">
        <f>SUM(D44:F44)</f>
        <v>40</v>
      </c>
      <c r="I44" s="196"/>
      <c r="J44" s="184"/>
    </row>
    <row r="45" spans="1:10" ht="13.95" customHeight="1" thickTop="1" thickBot="1" x14ac:dyDescent="0.35">
      <c r="A45" s="94" t="str">
        <v>H</v>
      </c>
      <c r="B45" s="94" t="str">
        <v>DECRESSAIN Amaury</v>
      </c>
      <c r="C45" s="94" t="str">
        <v>CEAPC</v>
      </c>
      <c r="D45" s="94">
        <v>18</v>
      </c>
      <c r="E45">
        <v>32</v>
      </c>
      <c r="F45" s="94">
        <v>12</v>
      </c>
      <c r="G45">
        <v>25</v>
      </c>
      <c r="H45" s="87">
        <f t="shared" ref="H45:H49" si="6">SUM(D45:F45)</f>
        <v>62</v>
      </c>
      <c r="I45" s="195"/>
      <c r="J45" s="183"/>
    </row>
    <row r="46" spans="1:10" ht="13.95" customHeight="1" thickTop="1" thickBot="1" x14ac:dyDescent="0.35">
      <c r="A46" s="94" t="str">
        <v>H</v>
      </c>
      <c r="B46" s="94" t="str">
        <v>DULAU Emmanuel</v>
      </c>
      <c r="C46" s="94" t="str">
        <v>CEAPC</v>
      </c>
      <c r="D46" s="94">
        <v>25</v>
      </c>
      <c r="E46">
        <v>41</v>
      </c>
      <c r="F46" s="94">
        <v>20</v>
      </c>
      <c r="G46">
        <v>37</v>
      </c>
      <c r="H46" s="87">
        <f t="shared" si="6"/>
        <v>86</v>
      </c>
      <c r="I46" s="195"/>
      <c r="J46" s="183"/>
    </row>
    <row r="47" spans="1:10" ht="13.95" customHeight="1" thickTop="1" thickBot="1" x14ac:dyDescent="0.35">
      <c r="A47" s="94" t="str">
        <v>H</v>
      </c>
      <c r="B47" s="94" t="str">
        <v>GUIMARAES Carlos</v>
      </c>
      <c r="C47" s="94" t="str">
        <v>CEAPC</v>
      </c>
      <c r="D47" s="94">
        <v>14</v>
      </c>
      <c r="E47">
        <v>24</v>
      </c>
      <c r="F47" s="94">
        <v>19</v>
      </c>
      <c r="G47">
        <v>32</v>
      </c>
      <c r="H47" s="87">
        <f t="shared" si="6"/>
        <v>57</v>
      </c>
      <c r="I47" s="195"/>
      <c r="J47" s="183"/>
    </row>
    <row r="48" spans="1:10" ht="13.95" customHeight="1" thickTop="1" thickBot="1" x14ac:dyDescent="0.35">
      <c r="A48" s="94" t="str">
        <v>H</v>
      </c>
      <c r="B48" s="94" t="str">
        <v>LUGIER Christian</v>
      </c>
      <c r="C48" s="94" t="str">
        <v>CEAPC</v>
      </c>
      <c r="D48" s="94">
        <v>4</v>
      </c>
      <c r="E48">
        <v>24</v>
      </c>
      <c r="F48" s="94">
        <v>1</v>
      </c>
      <c r="G48">
        <v>20</v>
      </c>
      <c r="H48" s="87">
        <f t="shared" si="6"/>
        <v>29</v>
      </c>
      <c r="I48" s="195"/>
      <c r="J48" s="183"/>
    </row>
    <row r="49" spans="1:10" ht="13.95" customHeight="1" thickTop="1" thickBot="1" x14ac:dyDescent="0.35">
      <c r="A49" s="94" t="str">
        <v>H</v>
      </c>
      <c r="B49" s="94" t="str">
        <v>MEROUR Stephane</v>
      </c>
      <c r="C49" s="94" t="str">
        <v>CEAPC</v>
      </c>
      <c r="D49" s="94">
        <v>17</v>
      </c>
      <c r="E49">
        <v>32</v>
      </c>
      <c r="F49" s="94">
        <v>12</v>
      </c>
      <c r="G49">
        <v>33</v>
      </c>
      <c r="H49" s="87">
        <f t="shared" si="6"/>
        <v>61</v>
      </c>
      <c r="I49" s="195"/>
      <c r="J49" s="183"/>
    </row>
    <row r="50" spans="1:10" ht="15.6" hidden="1" customHeight="1" thickTop="1" thickBot="1" x14ac:dyDescent="0.35">
      <c r="A50" s="101" t="str">
        <v>F</v>
      </c>
      <c r="B50" s="101" t="str">
        <v>MOCAER Elodie</v>
      </c>
      <c r="C50" s="101" t="str">
        <v>CEAPC</v>
      </c>
      <c r="D50" s="101">
        <v>1</v>
      </c>
      <c r="E50">
        <v>16</v>
      </c>
      <c r="F50" s="101">
        <v>0</v>
      </c>
      <c r="G50">
        <v>25</v>
      </c>
      <c r="H50" s="102">
        <f>SUM(D50:F50)</f>
        <v>17</v>
      </c>
      <c r="I50" s="196"/>
      <c r="J50" s="184"/>
    </row>
    <row r="51" spans="1:10" ht="13.95" customHeight="1" thickTop="1" thickBot="1" x14ac:dyDescent="0.35">
      <c r="A51" s="94" t="str">
        <v>H</v>
      </c>
      <c r="B51" s="94" t="str">
        <v>PARE Rémi</v>
      </c>
      <c r="C51" s="94" t="str">
        <v>CEAPC</v>
      </c>
      <c r="D51" s="94">
        <v>18</v>
      </c>
      <c r="E51">
        <v>29</v>
      </c>
      <c r="F51" s="94">
        <v>17</v>
      </c>
      <c r="G51">
        <v>28</v>
      </c>
      <c r="H51" s="87">
        <f t="shared" ref="H51:H58" si="7">SUM(D51:F51)</f>
        <v>64</v>
      </c>
      <c r="I51" s="195"/>
      <c r="J51" s="183"/>
    </row>
    <row r="52" spans="1:10" ht="13.95" customHeight="1" thickTop="1" thickBot="1" x14ac:dyDescent="0.35">
      <c r="A52" s="94" t="str">
        <v>H</v>
      </c>
      <c r="B52" s="94" t="str">
        <v>QUINTON Richard</v>
      </c>
      <c r="C52" s="94" t="str">
        <v>CEAPC</v>
      </c>
      <c r="D52" s="94">
        <v>6</v>
      </c>
      <c r="E52">
        <v>31</v>
      </c>
      <c r="F52" s="94">
        <v>11</v>
      </c>
      <c r="G52">
        <v>42</v>
      </c>
      <c r="H52" s="87">
        <f t="shared" si="7"/>
        <v>48</v>
      </c>
      <c r="I52" s="195"/>
      <c r="J52" s="183"/>
    </row>
    <row r="53" spans="1:10" ht="13.95" customHeight="1" thickTop="1" thickBot="1" x14ac:dyDescent="0.35">
      <c r="A53" s="94" t="str">
        <v>H</v>
      </c>
      <c r="B53" s="94" t="str">
        <v>WINOGRAD Serge</v>
      </c>
      <c r="C53" s="94" t="str">
        <v>CEAPC</v>
      </c>
      <c r="D53" s="94">
        <v>16</v>
      </c>
      <c r="E53">
        <v>30</v>
      </c>
      <c r="F53" s="94">
        <v>14</v>
      </c>
      <c r="G53">
        <v>30</v>
      </c>
      <c r="H53" s="87">
        <f t="shared" si="7"/>
        <v>60</v>
      </c>
      <c r="I53" s="195"/>
      <c r="J53" s="183"/>
    </row>
    <row r="54" spans="1:10" ht="13.95" customHeight="1" thickTop="1" thickBot="1" x14ac:dyDescent="0.35">
      <c r="A54" s="108" t="str">
        <v>H</v>
      </c>
      <c r="B54" s="108" t="str">
        <v>LUCQ Laurent</v>
      </c>
      <c r="C54" s="108" t="str">
        <v>CEBFC</v>
      </c>
      <c r="D54" s="108">
        <v>7</v>
      </c>
      <c r="E54">
        <v>18</v>
      </c>
      <c r="F54" s="108">
        <v>6</v>
      </c>
      <c r="G54">
        <v>15</v>
      </c>
      <c r="H54" s="110">
        <f t="shared" si="7"/>
        <v>31</v>
      </c>
      <c r="I54" s="195" cm="1">
        <f t="array" ref="I54">SUMPRODUCT(LARGE(H54:H56,{1;2;3}))</f>
        <v>132</v>
      </c>
      <c r="J54" s="183" t="s">
        <v>655</v>
      </c>
    </row>
    <row r="55" spans="1:10" ht="13.95" customHeight="1" thickTop="1" thickBot="1" x14ac:dyDescent="0.35">
      <c r="A55" s="108" t="str">
        <v>H</v>
      </c>
      <c r="B55" s="108" t="str">
        <v>PETIOT Jérôme</v>
      </c>
      <c r="C55" s="108" t="str">
        <v>CEBFC</v>
      </c>
      <c r="D55" s="108">
        <v>9</v>
      </c>
      <c r="E55">
        <v>19</v>
      </c>
      <c r="F55" s="108">
        <v>5</v>
      </c>
      <c r="G55">
        <v>26</v>
      </c>
      <c r="H55" s="110">
        <f t="shared" si="7"/>
        <v>33</v>
      </c>
      <c r="I55" s="195"/>
      <c r="J55" s="183"/>
    </row>
    <row r="56" spans="1:10" ht="13.95" customHeight="1" thickTop="1" thickBot="1" x14ac:dyDescent="0.35">
      <c r="A56" s="108" t="str">
        <v>H</v>
      </c>
      <c r="B56" s="108" t="str">
        <v>RENARD Maxime</v>
      </c>
      <c r="C56" s="108" t="str">
        <v>CEBFC</v>
      </c>
      <c r="D56" s="108">
        <v>20</v>
      </c>
      <c r="E56">
        <v>35</v>
      </c>
      <c r="F56" s="108">
        <v>13</v>
      </c>
      <c r="G56">
        <v>32</v>
      </c>
      <c r="H56" s="110">
        <f t="shared" si="7"/>
        <v>68</v>
      </c>
      <c r="I56" s="195"/>
      <c r="J56" s="183"/>
    </row>
    <row r="57" spans="1:10" ht="13.95" customHeight="1" thickTop="1" thickBot="1" x14ac:dyDescent="0.35">
      <c r="A57" s="94" t="str">
        <v>H</v>
      </c>
      <c r="B57" s="94" t="str">
        <v>CAVALLO Jean Pierre</v>
      </c>
      <c r="C57" s="94" t="str">
        <v>CECAZ</v>
      </c>
      <c r="D57" s="94">
        <v>20</v>
      </c>
      <c r="E57">
        <v>33</v>
      </c>
      <c r="F57" s="94">
        <v>15</v>
      </c>
      <c r="G57">
        <v>30</v>
      </c>
      <c r="H57" s="87">
        <f t="shared" si="7"/>
        <v>68</v>
      </c>
      <c r="I57" s="195" cm="1">
        <f t="array" ref="I57">SUMPRODUCT(LARGE(H57:H58,{1;2}))</f>
        <v>117</v>
      </c>
      <c r="J57" s="183" t="s">
        <v>656</v>
      </c>
    </row>
    <row r="58" spans="1:10" ht="13.95" customHeight="1" thickTop="1" thickBot="1" x14ac:dyDescent="0.35">
      <c r="A58" s="94" t="str">
        <v>H</v>
      </c>
      <c r="B58" s="94" t="str">
        <v>JAUSSAUD Johan</v>
      </c>
      <c r="C58" s="94" t="str">
        <v>CECAZ</v>
      </c>
      <c r="D58" s="94">
        <v>13</v>
      </c>
      <c r="E58">
        <v>19</v>
      </c>
      <c r="F58" s="94">
        <v>17</v>
      </c>
      <c r="G58">
        <v>30</v>
      </c>
      <c r="H58" s="87">
        <f t="shared" si="7"/>
        <v>49</v>
      </c>
      <c r="I58" s="195"/>
      <c r="J58" s="183"/>
    </row>
    <row r="59" spans="1:10" ht="15.6" hidden="1" thickTop="1" thickBot="1" x14ac:dyDescent="0.35">
      <c r="A59" s="103" t="str">
        <v>F</v>
      </c>
      <c r="B59" s="103" t="str">
        <v>BARTELMANN Caroline</v>
      </c>
      <c r="C59" s="103" t="str">
        <v>CEGEE</v>
      </c>
      <c r="D59" s="103">
        <v>10</v>
      </c>
      <c r="E59">
        <v>29</v>
      </c>
      <c r="F59" s="103">
        <v>19</v>
      </c>
      <c r="G59">
        <v>39</v>
      </c>
      <c r="H59" s="104">
        <f t="shared" ref="H59:H71" si="8">SUM(D59:F59)</f>
        <v>58</v>
      </c>
      <c r="I59" s="197" cm="1">
        <f t="array" ref="I59">SUMPRODUCT(LARGE(H59:H60,{1;2}))</f>
        <v>95</v>
      </c>
    </row>
    <row r="60" spans="1:10" ht="15.6" hidden="1" thickTop="1" thickBot="1" x14ac:dyDescent="0.35">
      <c r="A60" s="95" t="str">
        <v>F</v>
      </c>
      <c r="B60" s="95" t="str">
        <v>BENOIT Christine</v>
      </c>
      <c r="C60" s="95" t="str">
        <v>CEGEE</v>
      </c>
      <c r="D60" s="95">
        <v>4</v>
      </c>
      <c r="E60">
        <v>31</v>
      </c>
      <c r="F60" s="95">
        <v>2</v>
      </c>
      <c r="G60">
        <v>30</v>
      </c>
      <c r="H60" s="96">
        <f t="shared" si="8"/>
        <v>37</v>
      </c>
      <c r="I60" s="197"/>
    </row>
    <row r="61" spans="1:10" ht="13.95" customHeight="1" thickTop="1" thickBot="1" x14ac:dyDescent="0.35">
      <c r="A61" s="108" t="str">
        <v>H</v>
      </c>
      <c r="B61" s="108" t="str">
        <v>GUYOT Florian</v>
      </c>
      <c r="C61" s="108" t="str">
        <v>CEGEE</v>
      </c>
      <c r="D61" s="108">
        <v>16</v>
      </c>
      <c r="E61">
        <v>34</v>
      </c>
      <c r="F61" s="108">
        <v>10</v>
      </c>
      <c r="G61">
        <v>26</v>
      </c>
      <c r="H61" s="110">
        <f t="shared" si="8"/>
        <v>60</v>
      </c>
      <c r="I61" s="195" cm="1">
        <f t="array" ref="I61">SUMPRODUCT(LARGE(H61:H67,{1;2;3}))</f>
        <v>185</v>
      </c>
      <c r="J61" s="183" t="s">
        <v>649</v>
      </c>
    </row>
    <row r="62" spans="1:10" ht="13.95" customHeight="1" thickTop="1" thickBot="1" x14ac:dyDescent="0.35">
      <c r="A62" s="108" t="str">
        <v>H</v>
      </c>
      <c r="B62" s="108" t="str">
        <v>JOBERT Dominique</v>
      </c>
      <c r="C62" s="108" t="str">
        <v>CEGEE</v>
      </c>
      <c r="D62" s="108">
        <v>0</v>
      </c>
      <c r="E62">
        <v>0</v>
      </c>
      <c r="F62" s="108">
        <v>3</v>
      </c>
      <c r="G62">
        <v>27</v>
      </c>
      <c r="H62" s="110">
        <f t="shared" si="8"/>
        <v>3</v>
      </c>
      <c r="I62" s="195"/>
      <c r="J62" s="183"/>
    </row>
    <row r="63" spans="1:10" ht="13.95" customHeight="1" thickTop="1" thickBot="1" x14ac:dyDescent="0.35">
      <c r="A63" s="108" t="str">
        <v>H</v>
      </c>
      <c r="B63" s="108" t="str">
        <v>LUTTMANN Emmanuel</v>
      </c>
      <c r="C63" s="108" t="str">
        <v>CEGEE</v>
      </c>
      <c r="D63" s="108">
        <v>14</v>
      </c>
      <c r="E63">
        <v>36</v>
      </c>
      <c r="F63" s="108">
        <v>6</v>
      </c>
      <c r="G63">
        <v>27</v>
      </c>
      <c r="H63" s="110">
        <f t="shared" si="8"/>
        <v>56</v>
      </c>
      <c r="I63" s="195"/>
      <c r="J63" s="183"/>
    </row>
    <row r="64" spans="1:10" ht="13.95" customHeight="1" thickTop="1" thickBot="1" x14ac:dyDescent="0.35">
      <c r="A64" s="108" t="str">
        <v>H</v>
      </c>
      <c r="B64" s="108" t="str">
        <v>MAGI Michel</v>
      </c>
      <c r="C64" s="108" t="str">
        <v>CEGEE</v>
      </c>
      <c r="D64" s="108">
        <v>6</v>
      </c>
      <c r="E64">
        <v>23</v>
      </c>
      <c r="F64" s="108">
        <v>6</v>
      </c>
      <c r="G64">
        <v>25</v>
      </c>
      <c r="H64" s="110">
        <f t="shared" si="8"/>
        <v>35</v>
      </c>
      <c r="I64" s="195"/>
      <c r="J64" s="183"/>
    </row>
    <row r="65" spans="1:10" ht="13.95" customHeight="1" thickTop="1" thickBot="1" x14ac:dyDescent="0.35">
      <c r="A65" s="108" t="str">
        <v>H</v>
      </c>
      <c r="B65" s="108" t="str">
        <v>NICOLAS Alain</v>
      </c>
      <c r="C65" s="108" t="str">
        <v>CEGEE</v>
      </c>
      <c r="D65" s="108">
        <v>0</v>
      </c>
      <c r="E65">
        <v>0</v>
      </c>
      <c r="F65" s="108">
        <v>0</v>
      </c>
      <c r="G65">
        <v>0</v>
      </c>
      <c r="H65" s="110">
        <f t="shared" si="8"/>
        <v>0</v>
      </c>
      <c r="I65" s="195"/>
      <c r="J65" s="183"/>
    </row>
    <row r="66" spans="1:10" ht="13.95" customHeight="1" thickTop="1" thickBot="1" x14ac:dyDescent="0.35">
      <c r="A66" s="108" t="str">
        <v>H</v>
      </c>
      <c r="B66" s="108" t="str">
        <v>ROLLAND Gautier</v>
      </c>
      <c r="C66" s="108" t="str">
        <v>CEGEE</v>
      </c>
      <c r="D66" s="108">
        <v>15</v>
      </c>
      <c r="E66">
        <v>35</v>
      </c>
      <c r="F66" s="108">
        <v>19</v>
      </c>
      <c r="G66">
        <v>41</v>
      </c>
      <c r="H66" s="110">
        <f t="shared" si="8"/>
        <v>69</v>
      </c>
      <c r="I66" s="195"/>
      <c r="J66" s="183"/>
    </row>
    <row r="67" spans="1:10" ht="13.95" customHeight="1" thickTop="1" thickBot="1" x14ac:dyDescent="0.35">
      <c r="A67" s="108" t="str">
        <v>H</v>
      </c>
      <c r="B67" s="108" t="str">
        <v>ZAHM Francois</v>
      </c>
      <c r="C67" s="108" t="str">
        <v>CEGEE</v>
      </c>
      <c r="D67" s="108">
        <v>11</v>
      </c>
      <c r="E67">
        <v>29</v>
      </c>
      <c r="F67" s="108">
        <v>8</v>
      </c>
      <c r="G67">
        <v>24</v>
      </c>
      <c r="H67" s="110">
        <f t="shared" si="8"/>
        <v>48</v>
      </c>
      <c r="I67" s="195"/>
      <c r="J67" s="183"/>
    </row>
    <row r="68" spans="1:10" ht="13.95" customHeight="1" thickTop="1" thickBot="1" x14ac:dyDescent="0.35">
      <c r="A68" s="94" t="str">
        <v>H</v>
      </c>
      <c r="B68" s="94" t="str">
        <v>ADAM Hubert</v>
      </c>
      <c r="C68" s="94" t="str">
        <v>CEHDF</v>
      </c>
      <c r="D68" s="94">
        <v>13</v>
      </c>
      <c r="E68">
        <v>31</v>
      </c>
      <c r="F68" s="94">
        <v>12</v>
      </c>
      <c r="G68">
        <v>37</v>
      </c>
      <c r="H68" s="87">
        <f t="shared" si="8"/>
        <v>56</v>
      </c>
      <c r="I68" s="195" cm="1">
        <f t="array" ref="I68">SUMPRODUCT(LARGE((H68:H71,H73:H74,H77:H80),{1;2;3}))</f>
        <v>206</v>
      </c>
      <c r="J68" s="183" t="s">
        <v>642</v>
      </c>
    </row>
    <row r="69" spans="1:10" ht="13.95" customHeight="1" thickTop="1" thickBot="1" x14ac:dyDescent="0.35">
      <c r="A69" s="94" t="str">
        <v>H</v>
      </c>
      <c r="B69" s="94" t="str">
        <v>BIOMEZ Florent</v>
      </c>
      <c r="C69" s="94" t="str">
        <v>CEHDF</v>
      </c>
      <c r="D69" s="94">
        <v>17</v>
      </c>
      <c r="E69">
        <v>37</v>
      </c>
      <c r="F69" s="94">
        <v>5</v>
      </c>
      <c r="G69">
        <v>23</v>
      </c>
      <c r="H69" s="87">
        <f t="shared" si="8"/>
        <v>59</v>
      </c>
      <c r="I69" s="195"/>
      <c r="J69" s="183"/>
    </row>
    <row r="70" spans="1:10" ht="13.95" customHeight="1" thickTop="1" thickBot="1" x14ac:dyDescent="0.35">
      <c r="A70" s="94" t="str">
        <v>H</v>
      </c>
      <c r="B70" s="94" t="str">
        <v>DELAHAYE Olivier</v>
      </c>
      <c r="C70" s="94" t="str">
        <v>CEHDF</v>
      </c>
      <c r="D70" s="94">
        <v>22</v>
      </c>
      <c r="E70">
        <v>39</v>
      </c>
      <c r="F70" s="94">
        <v>8</v>
      </c>
      <c r="G70">
        <v>23</v>
      </c>
      <c r="H70" s="87">
        <f t="shared" si="8"/>
        <v>69</v>
      </c>
      <c r="I70" s="195"/>
      <c r="J70" s="183"/>
    </row>
    <row r="71" spans="1:10" ht="13.95" customHeight="1" thickTop="1" thickBot="1" x14ac:dyDescent="0.35">
      <c r="A71" s="94" t="str">
        <v>H</v>
      </c>
      <c r="B71" s="94" t="str">
        <v>DEVLIES Thierry</v>
      </c>
      <c r="C71" s="94" t="str">
        <v>CEHDF</v>
      </c>
      <c r="D71" s="94">
        <v>8</v>
      </c>
      <c r="E71">
        <v>29</v>
      </c>
      <c r="F71" s="94">
        <v>14</v>
      </c>
      <c r="G71">
        <v>38</v>
      </c>
      <c r="H71" s="87">
        <f t="shared" si="8"/>
        <v>51</v>
      </c>
      <c r="I71" s="195"/>
      <c r="J71" s="183"/>
    </row>
    <row r="72" spans="1:10" ht="15.6" hidden="1" customHeight="1" thickTop="1" thickBot="1" x14ac:dyDescent="0.35">
      <c r="A72" s="101" t="str">
        <v>F</v>
      </c>
      <c r="B72" s="101" t="str">
        <v>DUQUENNE Delphine</v>
      </c>
      <c r="C72" s="101" t="str">
        <v>CEHDF</v>
      </c>
      <c r="D72" s="101">
        <v>0</v>
      </c>
      <c r="E72">
        <v>0</v>
      </c>
      <c r="F72" s="101">
        <v>0</v>
      </c>
      <c r="G72">
        <v>0</v>
      </c>
      <c r="H72" s="102">
        <f>SUM(D72:F72)</f>
        <v>0</v>
      </c>
      <c r="I72" s="196"/>
      <c r="J72" s="184"/>
    </row>
    <row r="73" spans="1:10" ht="13.95" customHeight="1" thickTop="1" thickBot="1" x14ac:dyDescent="0.35">
      <c r="A73" s="94" t="str">
        <v>H</v>
      </c>
      <c r="B73" s="94" t="str">
        <v>DUQUENNE Edouard</v>
      </c>
      <c r="C73" s="94" t="str">
        <v>CEHDF</v>
      </c>
      <c r="D73" s="94">
        <v>16</v>
      </c>
      <c r="E73">
        <v>43</v>
      </c>
      <c r="F73" s="94">
        <v>8</v>
      </c>
      <c r="G73">
        <v>32</v>
      </c>
      <c r="H73" s="87">
        <f t="shared" ref="H73:H74" si="9">SUM(D73:F73)</f>
        <v>67</v>
      </c>
      <c r="I73" s="195"/>
      <c r="J73" s="183"/>
    </row>
    <row r="74" spans="1:10" ht="13.95" customHeight="1" thickTop="1" thickBot="1" x14ac:dyDescent="0.35">
      <c r="A74" s="94" t="str">
        <v>H</v>
      </c>
      <c r="B74" s="94" t="str">
        <v>HOCHIN Didier</v>
      </c>
      <c r="C74" s="94" t="str">
        <v>CEHDF</v>
      </c>
      <c r="D74" s="94">
        <v>20</v>
      </c>
      <c r="E74">
        <v>38</v>
      </c>
      <c r="F74" s="94">
        <v>12</v>
      </c>
      <c r="G74">
        <v>28</v>
      </c>
      <c r="H74" s="87">
        <f t="shared" si="9"/>
        <v>70</v>
      </c>
      <c r="I74" s="195"/>
      <c r="J74" s="183"/>
    </row>
    <row r="75" spans="1:10" ht="15.6" hidden="1" customHeight="1" thickTop="1" thickBot="1" x14ac:dyDescent="0.35">
      <c r="A75" s="106" t="str">
        <v>F</v>
      </c>
      <c r="B75" s="106" t="str">
        <v>HOUSSIN Marie Christine</v>
      </c>
      <c r="C75" s="106" t="str">
        <v>CEHDF</v>
      </c>
      <c r="D75" s="106">
        <v>10</v>
      </c>
      <c r="E75">
        <v>38</v>
      </c>
      <c r="F75" s="106">
        <v>9</v>
      </c>
      <c r="G75">
        <v>36</v>
      </c>
      <c r="H75" s="107">
        <f t="shared" ref="H75:H80" si="10">SUM(D75:F75)</f>
        <v>57</v>
      </c>
      <c r="I75" s="196"/>
      <c r="J75" s="184"/>
    </row>
    <row r="76" spans="1:10" ht="15.6" hidden="1" customHeight="1" thickTop="1" thickBot="1" x14ac:dyDescent="0.35">
      <c r="A76" s="97" t="str">
        <v>F</v>
      </c>
      <c r="B76" s="97" t="str">
        <v>SIMONIN Marie-Claire</v>
      </c>
      <c r="C76" s="97" t="str">
        <v>CEHDF</v>
      </c>
      <c r="D76" s="97">
        <v>3</v>
      </c>
      <c r="E76">
        <v>18</v>
      </c>
      <c r="F76" s="97">
        <v>1</v>
      </c>
      <c r="G76">
        <v>15</v>
      </c>
      <c r="H76" s="98">
        <f t="shared" si="10"/>
        <v>22</v>
      </c>
      <c r="I76" s="196"/>
      <c r="J76" s="184"/>
    </row>
    <row r="77" spans="1:10" ht="13.95" customHeight="1" thickTop="1" thickBot="1" x14ac:dyDescent="0.35">
      <c r="A77" s="94" t="str">
        <v>H</v>
      </c>
      <c r="B77" s="94" t="str">
        <v>SIMONIN Patrick</v>
      </c>
      <c r="C77" s="94" t="str">
        <v>CEHDF</v>
      </c>
      <c r="D77" s="94">
        <v>0</v>
      </c>
      <c r="E77">
        <v>0</v>
      </c>
      <c r="F77" s="94">
        <v>0</v>
      </c>
      <c r="G77">
        <v>0</v>
      </c>
      <c r="H77" s="87">
        <f t="shared" si="10"/>
        <v>0</v>
      </c>
      <c r="I77" s="195"/>
      <c r="J77" s="183"/>
    </row>
    <row r="78" spans="1:10" ht="13.95" customHeight="1" thickTop="1" thickBot="1" x14ac:dyDescent="0.35">
      <c r="A78" s="94" t="str">
        <v>H</v>
      </c>
      <c r="B78" s="94" t="str">
        <v>VANLABEKE Julien</v>
      </c>
      <c r="C78" s="94" t="str">
        <v>CEHDF</v>
      </c>
      <c r="D78" s="94">
        <v>11</v>
      </c>
      <c r="E78">
        <v>22</v>
      </c>
      <c r="F78" s="94">
        <v>7</v>
      </c>
      <c r="G78">
        <v>23</v>
      </c>
      <c r="H78" s="87">
        <f t="shared" si="10"/>
        <v>40</v>
      </c>
      <c r="I78" s="195"/>
      <c r="J78" s="183"/>
    </row>
    <row r="79" spans="1:10" ht="13.95" customHeight="1" thickTop="1" thickBot="1" x14ac:dyDescent="0.35">
      <c r="A79" s="94" t="str">
        <v>H</v>
      </c>
      <c r="B79" s="94" t="str">
        <v>VELU Sylvain</v>
      </c>
      <c r="C79" s="94" t="str">
        <v>CEHDF</v>
      </c>
      <c r="D79" s="94">
        <v>13</v>
      </c>
      <c r="E79">
        <v>32</v>
      </c>
      <c r="F79" s="94">
        <v>7</v>
      </c>
      <c r="G79">
        <v>27</v>
      </c>
      <c r="H79" s="87">
        <f t="shared" si="10"/>
        <v>52</v>
      </c>
      <c r="I79" s="195"/>
      <c r="J79" s="183"/>
    </row>
    <row r="80" spans="1:10" ht="13.95" customHeight="1" thickTop="1" thickBot="1" x14ac:dyDescent="0.35">
      <c r="A80" s="94" t="str">
        <v>H</v>
      </c>
      <c r="B80" s="94" t="str">
        <v>VINSSIAT Jean-Paul</v>
      </c>
      <c r="C80" s="94" t="str">
        <v>CEHDF</v>
      </c>
      <c r="D80" s="94">
        <v>7</v>
      </c>
      <c r="E80">
        <v>22</v>
      </c>
      <c r="F80" s="94">
        <v>7</v>
      </c>
      <c r="G80">
        <v>29</v>
      </c>
      <c r="H80" s="87">
        <f t="shared" si="10"/>
        <v>36</v>
      </c>
      <c r="I80" s="195"/>
      <c r="J80" s="183"/>
    </row>
    <row r="81" spans="1:10" ht="15.6" hidden="1" customHeight="1" thickTop="1" thickBot="1" x14ac:dyDescent="0.35">
      <c r="A81" s="99" t="str">
        <v>F</v>
      </c>
      <c r="B81" s="99" t="str">
        <v>BAUDIN Anne</v>
      </c>
      <c r="C81" s="99" t="str">
        <v>CEIDF</v>
      </c>
      <c r="D81" s="99">
        <v>22</v>
      </c>
      <c r="E81">
        <v>33</v>
      </c>
      <c r="F81" s="99">
        <v>11</v>
      </c>
      <c r="G81">
        <v>20</v>
      </c>
      <c r="H81" s="100">
        <f>SUM(D81:F81)</f>
        <v>66</v>
      </c>
      <c r="I81" s="196" cm="1">
        <f t="array" ref="I81">SUMPRODUCT(LARGE((H82:H84,H86:H90,H92:H101,H103:H104),{1;2;3}))</f>
        <v>231</v>
      </c>
    </row>
    <row r="82" spans="1:10" ht="13.95" customHeight="1" thickTop="1" thickBot="1" x14ac:dyDescent="0.35">
      <c r="A82" s="108" t="str">
        <v>H</v>
      </c>
      <c r="B82" s="108" t="str">
        <v>BAUDIN Gilles</v>
      </c>
      <c r="C82" s="108" t="str">
        <v>CEIDF</v>
      </c>
      <c r="D82" s="108">
        <v>0</v>
      </c>
      <c r="E82">
        <v>0</v>
      </c>
      <c r="F82" s="108">
        <v>0</v>
      </c>
      <c r="G82">
        <v>0</v>
      </c>
      <c r="H82" s="110">
        <f t="shared" ref="H82:H84" si="11">SUM(D82:F82)</f>
        <v>0</v>
      </c>
      <c r="I82" s="195"/>
      <c r="J82" s="186" t="s">
        <v>639</v>
      </c>
    </row>
    <row r="83" spans="1:10" ht="13.95" customHeight="1" thickTop="1" thickBot="1" x14ac:dyDescent="0.35">
      <c r="A83" s="108" t="str">
        <v>H</v>
      </c>
      <c r="B83" s="108" t="str">
        <v>BRKIC Alexandre</v>
      </c>
      <c r="C83" s="108" t="str">
        <v>CEIDF</v>
      </c>
      <c r="D83" s="108">
        <v>21</v>
      </c>
      <c r="E83">
        <v>37</v>
      </c>
      <c r="F83" s="108">
        <v>16</v>
      </c>
      <c r="G83">
        <v>35</v>
      </c>
      <c r="H83" s="110">
        <f t="shared" si="11"/>
        <v>74</v>
      </c>
      <c r="I83" s="195"/>
      <c r="J83" s="186"/>
    </row>
    <row r="84" spans="1:10" ht="13.95" customHeight="1" thickTop="1" thickBot="1" x14ac:dyDescent="0.35">
      <c r="A84" s="108" t="str">
        <v>H</v>
      </c>
      <c r="B84" s="108" t="str">
        <v>CHENOUNA Djilali</v>
      </c>
      <c r="C84" s="108" t="str">
        <v>CEIDF</v>
      </c>
      <c r="D84" s="108">
        <v>0</v>
      </c>
      <c r="E84">
        <v>0</v>
      </c>
      <c r="F84" s="108">
        <v>0</v>
      </c>
      <c r="G84">
        <v>0</v>
      </c>
      <c r="H84" s="110">
        <f t="shared" si="11"/>
        <v>0</v>
      </c>
      <c r="I84" s="195"/>
      <c r="J84" s="186"/>
    </row>
    <row r="85" spans="1:10" ht="15.6" hidden="1" customHeight="1" thickTop="1" thickBot="1" x14ac:dyDescent="0.35">
      <c r="A85" s="99" t="str">
        <v>F</v>
      </c>
      <c r="B85" s="99" t="str">
        <v>CHENOUNA Rachel</v>
      </c>
      <c r="C85" s="99" t="str">
        <v>CEIDF</v>
      </c>
      <c r="D85" s="99">
        <v>3</v>
      </c>
      <c r="E85">
        <v>24</v>
      </c>
      <c r="F85" s="99">
        <v>7</v>
      </c>
      <c r="G85">
        <v>42</v>
      </c>
      <c r="H85" s="100">
        <f>SUM(D85:F85)</f>
        <v>34</v>
      </c>
      <c r="I85" s="196"/>
      <c r="J85" s="184"/>
    </row>
    <row r="86" spans="1:10" ht="13.95" customHeight="1" thickTop="1" thickBot="1" x14ac:dyDescent="0.35">
      <c r="A86" s="108" t="str">
        <v>H</v>
      </c>
      <c r="B86" s="108" t="str">
        <v>CHUSSEAU Cedric</v>
      </c>
      <c r="C86" s="108" t="str">
        <v>CEIDF</v>
      </c>
      <c r="D86" s="108">
        <v>8</v>
      </c>
      <c r="E86">
        <v>22</v>
      </c>
      <c r="F86" s="108">
        <v>16</v>
      </c>
      <c r="G86">
        <v>36</v>
      </c>
      <c r="H86" s="110">
        <f>SUM(D86:F86)</f>
        <v>46</v>
      </c>
      <c r="I86" s="195"/>
      <c r="J86" s="186"/>
    </row>
    <row r="87" spans="1:10" ht="15.6" hidden="1" customHeight="1" thickTop="1" thickBot="1" x14ac:dyDescent="0.35">
      <c r="A87" s="99" t="str">
        <v>F</v>
      </c>
      <c r="B87" s="99" t="str">
        <v>CIRENI Maria-Grazia</v>
      </c>
      <c r="C87" s="99" t="str">
        <v>CEIDF</v>
      </c>
      <c r="D87" s="99">
        <v>0</v>
      </c>
      <c r="E87">
        <v>0</v>
      </c>
      <c r="F87" s="99">
        <v>0</v>
      </c>
      <c r="G87">
        <v>0</v>
      </c>
      <c r="H87" s="100">
        <f>SUM(D87:F87)</f>
        <v>0</v>
      </c>
      <c r="I87" s="196"/>
      <c r="J87" s="184"/>
    </row>
    <row r="88" spans="1:10" ht="13.95" customHeight="1" thickTop="1" thickBot="1" x14ac:dyDescent="0.35">
      <c r="A88" s="108" t="str">
        <v>H</v>
      </c>
      <c r="B88" s="108" t="str">
        <v>DEFREMONT Christian</v>
      </c>
      <c r="C88" s="108" t="str">
        <v>CEIDF</v>
      </c>
      <c r="D88" s="108">
        <v>10</v>
      </c>
      <c r="E88">
        <v>30</v>
      </c>
      <c r="F88" s="108">
        <v>4</v>
      </c>
      <c r="G88">
        <v>18</v>
      </c>
      <c r="H88" s="110">
        <f t="shared" ref="H88:H90" si="12">SUM(D88:F88)</f>
        <v>44</v>
      </c>
      <c r="I88" s="195"/>
      <c r="J88" s="186"/>
    </row>
    <row r="89" spans="1:10" ht="13.95" customHeight="1" thickTop="1" thickBot="1" x14ac:dyDescent="0.35">
      <c r="A89" s="108" t="str">
        <v>H</v>
      </c>
      <c r="B89" s="108" t="str">
        <v>DELINDE Dany</v>
      </c>
      <c r="C89" s="108" t="str">
        <v>CEIDF</v>
      </c>
      <c r="D89" s="108">
        <v>2</v>
      </c>
      <c r="E89">
        <v>11</v>
      </c>
      <c r="F89" s="108">
        <v>1</v>
      </c>
      <c r="G89">
        <v>16</v>
      </c>
      <c r="H89" s="110">
        <f t="shared" si="12"/>
        <v>14</v>
      </c>
      <c r="I89" s="195"/>
      <c r="J89" s="186"/>
    </row>
    <row r="90" spans="1:10" ht="13.95" customHeight="1" thickTop="1" thickBot="1" x14ac:dyDescent="0.35">
      <c r="A90" s="108" t="str">
        <v>H</v>
      </c>
      <c r="B90" s="108" t="str">
        <v>DONADIEU Didier</v>
      </c>
      <c r="C90" s="108" t="str">
        <v>CEIDF</v>
      </c>
      <c r="D90" s="108">
        <v>9</v>
      </c>
      <c r="E90">
        <v>36</v>
      </c>
      <c r="F90" s="108">
        <v>10</v>
      </c>
      <c r="G90">
        <v>33</v>
      </c>
      <c r="H90" s="110">
        <f t="shared" si="12"/>
        <v>55</v>
      </c>
      <c r="I90" s="195"/>
      <c r="J90" s="186"/>
    </row>
    <row r="91" spans="1:10" ht="15.6" hidden="1" customHeight="1" thickTop="1" thickBot="1" x14ac:dyDescent="0.35">
      <c r="A91" s="99" t="str">
        <v>F</v>
      </c>
      <c r="B91" s="99" t="str">
        <v>FOUASSEAU-QUERBES Pascale</v>
      </c>
      <c r="C91" s="99" t="str">
        <v>CEIDF</v>
      </c>
      <c r="D91" s="99">
        <v>0</v>
      </c>
      <c r="E91">
        <v>7</v>
      </c>
      <c r="F91" s="99">
        <v>1</v>
      </c>
      <c r="G91">
        <v>17</v>
      </c>
      <c r="H91" s="100">
        <f>SUM(D91:F91)</f>
        <v>8</v>
      </c>
      <c r="I91" s="196"/>
      <c r="J91" s="184"/>
    </row>
    <row r="92" spans="1:10" ht="13.95" customHeight="1" thickTop="1" thickBot="1" x14ac:dyDescent="0.35">
      <c r="A92" s="108" t="str">
        <v>H</v>
      </c>
      <c r="B92" s="108" t="str">
        <v>GONDOLE Philippe</v>
      </c>
      <c r="C92" s="108" t="str">
        <v>CEIDF</v>
      </c>
      <c r="D92" s="108">
        <v>9</v>
      </c>
      <c r="E92">
        <v>24</v>
      </c>
      <c r="F92" s="108">
        <v>10</v>
      </c>
      <c r="G92">
        <v>23</v>
      </c>
      <c r="H92" s="110">
        <f t="shared" ref="H92:H101" si="13">SUM(D92:F92)</f>
        <v>43</v>
      </c>
      <c r="I92" s="195"/>
      <c r="J92" s="186"/>
    </row>
    <row r="93" spans="1:10" ht="13.95" customHeight="1" thickTop="1" thickBot="1" x14ac:dyDescent="0.35">
      <c r="A93" s="108" t="str">
        <v>H</v>
      </c>
      <c r="B93" s="108" t="str">
        <v>HOUDOUIN Didier</v>
      </c>
      <c r="C93" s="108" t="str">
        <v>CEIDF</v>
      </c>
      <c r="D93" s="108">
        <v>19</v>
      </c>
      <c r="E93">
        <v>41</v>
      </c>
      <c r="F93" s="108">
        <v>16</v>
      </c>
      <c r="G93">
        <v>41</v>
      </c>
      <c r="H93" s="110">
        <f t="shared" si="13"/>
        <v>76</v>
      </c>
      <c r="I93" s="195"/>
      <c r="J93" s="186"/>
    </row>
    <row r="94" spans="1:10" ht="13.95" customHeight="1" thickTop="1" thickBot="1" x14ac:dyDescent="0.35">
      <c r="A94" s="108" t="str">
        <v>H</v>
      </c>
      <c r="B94" s="108" t="str">
        <v>ILLIVI Sylvain</v>
      </c>
      <c r="C94" s="108" t="str">
        <v>CEIDF</v>
      </c>
      <c r="D94" s="108">
        <v>11</v>
      </c>
      <c r="E94">
        <v>41</v>
      </c>
      <c r="F94" s="108">
        <v>2</v>
      </c>
      <c r="G94">
        <v>28</v>
      </c>
      <c r="H94" s="110">
        <f t="shared" si="13"/>
        <v>54</v>
      </c>
      <c r="I94" s="195"/>
      <c r="J94" s="186"/>
    </row>
    <row r="95" spans="1:10" ht="13.95" customHeight="1" thickTop="1" thickBot="1" x14ac:dyDescent="0.35">
      <c r="A95" s="108" t="str">
        <v>H</v>
      </c>
      <c r="B95" s="108" t="str">
        <v>LAMBILLON Sebastien</v>
      </c>
      <c r="C95" s="108" t="str">
        <v>CEIDF</v>
      </c>
      <c r="D95" s="108">
        <v>12</v>
      </c>
      <c r="E95">
        <v>25</v>
      </c>
      <c r="F95" s="108">
        <v>8</v>
      </c>
      <c r="G95">
        <v>21</v>
      </c>
      <c r="H95" s="110">
        <f t="shared" si="13"/>
        <v>45</v>
      </c>
      <c r="I95" s="195"/>
      <c r="J95" s="186"/>
    </row>
    <row r="96" spans="1:10" ht="13.95" customHeight="1" thickTop="1" thickBot="1" x14ac:dyDescent="0.35">
      <c r="A96" s="108" t="str">
        <v>H</v>
      </c>
      <c r="B96" s="108" t="str">
        <v>LE DRU Jean-Jacques</v>
      </c>
      <c r="C96" s="108" t="str">
        <v>CEIDF</v>
      </c>
      <c r="D96" s="108">
        <v>20</v>
      </c>
      <c r="E96">
        <v>43</v>
      </c>
      <c r="F96" s="108">
        <v>8</v>
      </c>
      <c r="G96">
        <v>27</v>
      </c>
      <c r="H96" s="110">
        <f t="shared" si="13"/>
        <v>71</v>
      </c>
      <c r="I96" s="195"/>
      <c r="J96" s="186"/>
    </row>
    <row r="97" spans="1:10" ht="13.95" customHeight="1" thickTop="1" thickBot="1" x14ac:dyDescent="0.35">
      <c r="A97" s="108" t="str">
        <v>H</v>
      </c>
      <c r="B97" s="108" t="str">
        <v>LECLERCQ Alexandre</v>
      </c>
      <c r="C97" s="108" t="str">
        <v>CEIDF</v>
      </c>
      <c r="D97" s="108">
        <v>4</v>
      </c>
      <c r="E97">
        <v>27</v>
      </c>
      <c r="F97" s="108">
        <v>7</v>
      </c>
      <c r="G97">
        <v>41</v>
      </c>
      <c r="H97" s="110">
        <f t="shared" si="13"/>
        <v>38</v>
      </c>
      <c r="I97" s="195"/>
      <c r="J97" s="186"/>
    </row>
    <row r="98" spans="1:10" ht="13.95" customHeight="1" thickTop="1" thickBot="1" x14ac:dyDescent="0.35">
      <c r="A98" s="108" t="str">
        <v>H</v>
      </c>
      <c r="B98" s="108" t="str">
        <v>LETHONGSAVARN Vivien</v>
      </c>
      <c r="C98" s="108" t="str">
        <v>CEIDF</v>
      </c>
      <c r="D98" s="108">
        <v>0</v>
      </c>
      <c r="E98">
        <v>0</v>
      </c>
      <c r="F98" s="108">
        <v>0</v>
      </c>
      <c r="G98">
        <v>0</v>
      </c>
      <c r="H98" s="110">
        <f t="shared" si="13"/>
        <v>0</v>
      </c>
      <c r="I98" s="195"/>
      <c r="J98" s="186"/>
    </row>
    <row r="99" spans="1:10" ht="13.95" customHeight="1" thickTop="1" thickBot="1" x14ac:dyDescent="0.35">
      <c r="A99" s="108" t="str">
        <v>H</v>
      </c>
      <c r="B99" s="108" t="str">
        <v>MEDENOUVO Rolic</v>
      </c>
      <c r="C99" s="108" t="str">
        <v>CEIDF</v>
      </c>
      <c r="D99" s="108">
        <v>8</v>
      </c>
      <c r="E99">
        <v>35</v>
      </c>
      <c r="F99" s="108">
        <v>12</v>
      </c>
      <c r="G99">
        <v>46</v>
      </c>
      <c r="H99" s="110">
        <f t="shared" si="13"/>
        <v>55</v>
      </c>
      <c r="I99" s="195"/>
      <c r="J99" s="186"/>
    </row>
    <row r="100" spans="1:10" ht="13.95" customHeight="1" thickTop="1" thickBot="1" x14ac:dyDescent="0.35">
      <c r="A100" s="108" t="str">
        <v>H</v>
      </c>
      <c r="B100" s="108" t="str">
        <v>MOSTEFAI Jean-Claude</v>
      </c>
      <c r="C100" s="108" t="str">
        <v>CEIDF</v>
      </c>
      <c r="D100" s="108">
        <v>8</v>
      </c>
      <c r="E100">
        <v>31</v>
      </c>
      <c r="F100" s="108">
        <v>10</v>
      </c>
      <c r="G100">
        <v>33</v>
      </c>
      <c r="H100" s="110">
        <f t="shared" si="13"/>
        <v>49</v>
      </c>
      <c r="I100" s="195"/>
      <c r="J100" s="186"/>
    </row>
    <row r="101" spans="1:10" ht="13.95" customHeight="1" thickTop="1" thickBot="1" x14ac:dyDescent="0.35">
      <c r="A101" s="108" t="str">
        <v>H</v>
      </c>
      <c r="B101" s="108" t="str">
        <v>MSICA Jean-Jacques</v>
      </c>
      <c r="C101" s="108" t="str">
        <v>CEIDF</v>
      </c>
      <c r="D101" s="108">
        <v>0</v>
      </c>
      <c r="E101">
        <v>0</v>
      </c>
      <c r="F101" s="108">
        <v>0</v>
      </c>
      <c r="G101">
        <v>0</v>
      </c>
      <c r="H101" s="110">
        <f t="shared" si="13"/>
        <v>0</v>
      </c>
      <c r="I101" s="195"/>
      <c r="J101" s="186"/>
    </row>
    <row r="102" spans="1:10" ht="15.6" hidden="1" customHeight="1" thickTop="1" thickBot="1" x14ac:dyDescent="0.35">
      <c r="A102" s="99" t="str">
        <v>F</v>
      </c>
      <c r="B102" s="99" t="str">
        <v>PERRIERE Valérie</v>
      </c>
      <c r="C102" s="99" t="str">
        <v>CEIDF</v>
      </c>
      <c r="D102" s="99">
        <v>5</v>
      </c>
      <c r="E102">
        <v>31</v>
      </c>
      <c r="F102" s="99">
        <v>1</v>
      </c>
      <c r="G102">
        <v>20</v>
      </c>
      <c r="H102" s="100">
        <f>SUM(D102:F102)</f>
        <v>37</v>
      </c>
      <c r="I102" s="196"/>
      <c r="J102" s="184"/>
    </row>
    <row r="103" spans="1:10" ht="13.95" customHeight="1" thickTop="1" thickBot="1" x14ac:dyDescent="0.35">
      <c r="A103" s="108" t="str">
        <v>H</v>
      </c>
      <c r="B103" s="108" t="str">
        <v>QUERBES Patrice</v>
      </c>
      <c r="C103" s="108" t="str">
        <v>CEIDF</v>
      </c>
      <c r="D103" s="108">
        <v>0</v>
      </c>
      <c r="E103">
        <v>0</v>
      </c>
      <c r="F103" s="108">
        <v>0</v>
      </c>
      <c r="G103">
        <v>0</v>
      </c>
      <c r="H103" s="110">
        <f t="shared" ref="H103:H107" si="14">SUM(D103:F103)</f>
        <v>0</v>
      </c>
      <c r="I103" s="195"/>
      <c r="J103" s="186"/>
    </row>
    <row r="104" spans="1:10" ht="13.95" customHeight="1" thickTop="1" thickBot="1" x14ac:dyDescent="0.35">
      <c r="A104" s="108" t="str">
        <v>H</v>
      </c>
      <c r="B104" s="108" t="str">
        <v>RIEUNIER Jean-Rémi</v>
      </c>
      <c r="C104" s="108" t="str">
        <v>CEIDF</v>
      </c>
      <c r="D104" s="108">
        <v>25</v>
      </c>
      <c r="E104">
        <v>27</v>
      </c>
      <c r="F104" s="108">
        <v>29</v>
      </c>
      <c r="G104">
        <v>32</v>
      </c>
      <c r="H104" s="110">
        <f t="shared" si="14"/>
        <v>81</v>
      </c>
      <c r="I104" s="195"/>
      <c r="J104" s="186"/>
    </row>
    <row r="105" spans="1:10" ht="13.95" customHeight="1" thickTop="1" thickBot="1" x14ac:dyDescent="0.35">
      <c r="A105" s="94" t="str">
        <v>H</v>
      </c>
      <c r="B105" s="94" t="str">
        <v>BOURSIER Anthony</v>
      </c>
      <c r="C105" s="94" t="str">
        <v>CELC</v>
      </c>
      <c r="D105" s="94">
        <v>17</v>
      </c>
      <c r="E105">
        <v>34</v>
      </c>
      <c r="F105" s="94">
        <v>17</v>
      </c>
      <c r="G105">
        <v>34</v>
      </c>
      <c r="H105" s="87">
        <f t="shared" si="14"/>
        <v>68</v>
      </c>
      <c r="I105" s="195" cm="1">
        <f t="array" ref="I105">SUMPRODUCT(LARGE((H105:H107,H109,H111),{1;2;3}))</f>
        <v>209</v>
      </c>
      <c r="J105" s="183" t="s">
        <v>638</v>
      </c>
    </row>
    <row r="106" spans="1:10" ht="13.95" customHeight="1" thickTop="1" thickBot="1" x14ac:dyDescent="0.35">
      <c r="A106" s="94" t="str">
        <v>H</v>
      </c>
      <c r="B106" s="94" t="str">
        <v>BRIGNON Michel</v>
      </c>
      <c r="C106" s="94" t="str">
        <v>CELC</v>
      </c>
      <c r="D106" s="94">
        <v>20</v>
      </c>
      <c r="E106">
        <v>39</v>
      </c>
      <c r="F106" s="94">
        <v>5</v>
      </c>
      <c r="G106">
        <v>22</v>
      </c>
      <c r="H106" s="87">
        <f t="shared" si="14"/>
        <v>64</v>
      </c>
      <c r="I106" s="195"/>
      <c r="J106" s="183"/>
    </row>
    <row r="107" spans="1:10" ht="13.95" customHeight="1" thickTop="1" thickBot="1" x14ac:dyDescent="0.35">
      <c r="A107" s="94" t="str">
        <v>H</v>
      </c>
      <c r="B107" s="94" t="str">
        <v>DEPARDIEU Franck</v>
      </c>
      <c r="C107" s="94" t="str">
        <v>CELC</v>
      </c>
      <c r="D107" s="94">
        <v>14</v>
      </c>
      <c r="E107">
        <v>26</v>
      </c>
      <c r="F107" s="94">
        <v>19</v>
      </c>
      <c r="G107">
        <v>32</v>
      </c>
      <c r="H107" s="87">
        <f t="shared" si="14"/>
        <v>59</v>
      </c>
      <c r="I107" s="195"/>
      <c r="J107" s="183"/>
    </row>
    <row r="108" spans="1:10" ht="15.6" hidden="1" customHeight="1" thickTop="1" thickBot="1" x14ac:dyDescent="0.35">
      <c r="A108" s="101" t="str">
        <v>F</v>
      </c>
      <c r="B108" s="101" t="str">
        <v>DOUANGDARA EPOUSE QUEVAL Alice</v>
      </c>
      <c r="C108" s="101" t="str">
        <v>CELC</v>
      </c>
      <c r="D108" s="101">
        <v>10</v>
      </c>
      <c r="E108">
        <v>27</v>
      </c>
      <c r="F108" s="101">
        <v>5</v>
      </c>
      <c r="G108">
        <v>22</v>
      </c>
      <c r="H108" s="102">
        <f>SUM(D108:F108)</f>
        <v>42</v>
      </c>
      <c r="I108" s="196"/>
      <c r="J108" s="184"/>
    </row>
    <row r="109" spans="1:10" ht="13.95" customHeight="1" thickTop="1" thickBot="1" x14ac:dyDescent="0.35">
      <c r="A109" s="94" t="str">
        <v>H</v>
      </c>
      <c r="B109" s="94" t="str">
        <v>MARINIER Frederic</v>
      </c>
      <c r="C109" s="94" t="str">
        <v>CELC</v>
      </c>
      <c r="D109" s="94">
        <v>24</v>
      </c>
      <c r="E109">
        <v>33</v>
      </c>
      <c r="F109" s="94">
        <v>20</v>
      </c>
      <c r="G109">
        <v>32</v>
      </c>
      <c r="H109" s="87">
        <f>SUM(D109:F109)</f>
        <v>77</v>
      </c>
      <c r="I109" s="195"/>
      <c r="J109" s="183"/>
    </row>
    <row r="110" spans="1:10" ht="15.6" hidden="1" customHeight="1" thickTop="1" thickBot="1" x14ac:dyDescent="0.35">
      <c r="A110" s="101" t="str">
        <v>F</v>
      </c>
      <c r="B110" s="101" t="str">
        <v>ROUGER Isabelle</v>
      </c>
      <c r="C110" s="101" t="str">
        <v>CELC</v>
      </c>
      <c r="D110" s="101">
        <v>11</v>
      </c>
      <c r="E110">
        <v>32</v>
      </c>
      <c r="F110" s="101">
        <v>10</v>
      </c>
      <c r="G110">
        <v>37</v>
      </c>
      <c r="H110" s="102">
        <f>SUM(D110:F110)</f>
        <v>53</v>
      </c>
      <c r="I110" s="196"/>
      <c r="J110" s="184"/>
    </row>
    <row r="111" spans="1:10" ht="13.95" customHeight="1" thickTop="1" thickBot="1" x14ac:dyDescent="0.35">
      <c r="A111" s="94" t="str">
        <v>H</v>
      </c>
      <c r="B111" s="94" t="str">
        <v>ROUGER Sylvain</v>
      </c>
      <c r="C111" s="94" t="str">
        <v>CELC</v>
      </c>
      <c r="D111" s="94">
        <v>0</v>
      </c>
      <c r="E111">
        <v>0</v>
      </c>
      <c r="F111" s="94">
        <v>0</v>
      </c>
      <c r="G111">
        <v>0</v>
      </c>
      <c r="H111" s="87">
        <f t="shared" ref="H111:H112" si="15">SUM(D111:F111)</f>
        <v>0</v>
      </c>
      <c r="I111" s="195"/>
      <c r="J111" s="183"/>
    </row>
    <row r="112" spans="1:10" ht="13.95" customHeight="1" thickTop="1" thickBot="1" x14ac:dyDescent="0.35">
      <c r="A112" s="108" t="str">
        <v>H</v>
      </c>
      <c r="B112" s="108" t="str">
        <v>NUGUES Alain</v>
      </c>
      <c r="C112" s="108" t="str">
        <v>CELR</v>
      </c>
      <c r="D112" s="108">
        <v>7</v>
      </c>
      <c r="E112">
        <v>33</v>
      </c>
      <c r="F112" s="108">
        <v>4</v>
      </c>
      <c r="G112">
        <v>34</v>
      </c>
      <c r="H112" s="110">
        <f t="shared" si="15"/>
        <v>44</v>
      </c>
      <c r="I112" s="195" cm="1">
        <f t="array" ref="I112">SUMPRODUCT(LARGE((H112,H114),{1;2}))</f>
        <v>105</v>
      </c>
      <c r="J112" s="183" t="s">
        <v>657</v>
      </c>
    </row>
    <row r="113" spans="1:10" ht="15.6" hidden="1" customHeight="1" thickTop="1" thickBot="1" x14ac:dyDescent="0.35">
      <c r="A113" s="99" t="str">
        <v>F</v>
      </c>
      <c r="B113" s="99" t="str">
        <v>NUGUES Françoise</v>
      </c>
      <c r="C113" s="99" t="str">
        <v>CELR</v>
      </c>
      <c r="D113" s="99">
        <v>11</v>
      </c>
      <c r="E113">
        <v>36</v>
      </c>
      <c r="F113" s="99">
        <v>2</v>
      </c>
      <c r="G113">
        <v>13</v>
      </c>
      <c r="H113" s="100">
        <f>SUM(D113:F113)</f>
        <v>49</v>
      </c>
      <c r="I113" s="196"/>
      <c r="J113" s="184"/>
    </row>
    <row r="114" spans="1:10" ht="13.95" customHeight="1" thickTop="1" thickBot="1" x14ac:dyDescent="0.35">
      <c r="A114" s="108" t="str">
        <v>H</v>
      </c>
      <c r="B114" s="108" t="str">
        <v>VIGIER Christophe</v>
      </c>
      <c r="C114" s="108" t="str">
        <v>CELR</v>
      </c>
      <c r="D114" s="108">
        <v>17</v>
      </c>
      <c r="E114">
        <v>32</v>
      </c>
      <c r="F114" s="108">
        <v>12</v>
      </c>
      <c r="G114">
        <v>24</v>
      </c>
      <c r="H114" s="110">
        <f t="shared" ref="H114:H117" si="16">SUM(D114:F114)</f>
        <v>61</v>
      </c>
      <c r="I114" s="195"/>
      <c r="J114" s="183"/>
    </row>
    <row r="115" spans="1:10" ht="13.95" customHeight="1" thickTop="1" thickBot="1" x14ac:dyDescent="0.35">
      <c r="A115" s="94" t="str">
        <v>H</v>
      </c>
      <c r="B115" s="94" t="str">
        <v>LEURS Jean-Francois</v>
      </c>
      <c r="C115" s="94" t="str">
        <v>CEMP</v>
      </c>
      <c r="D115" s="94">
        <v>22</v>
      </c>
      <c r="E115">
        <v>33</v>
      </c>
      <c r="F115" s="94">
        <v>16</v>
      </c>
      <c r="G115">
        <v>28</v>
      </c>
      <c r="H115" s="87">
        <f t="shared" si="16"/>
        <v>71</v>
      </c>
      <c r="I115" s="147" cm="1">
        <f t="array" ref="I115">SUMPRODUCT(LARGE(H115,{1}))</f>
        <v>71</v>
      </c>
      <c r="J115" s="89" t="s">
        <v>658</v>
      </c>
    </row>
    <row r="116" spans="1:10" ht="13.95" customHeight="1" thickTop="1" thickBot="1" x14ac:dyDescent="0.35">
      <c r="A116" s="108" t="str">
        <v>H</v>
      </c>
      <c r="B116" s="108" t="str">
        <v>CHIFFARD Yves</v>
      </c>
      <c r="C116" s="108" t="str">
        <v>CEN</v>
      </c>
      <c r="D116" s="108">
        <v>0</v>
      </c>
      <c r="E116">
        <v>0</v>
      </c>
      <c r="F116" s="108">
        <v>0</v>
      </c>
      <c r="G116">
        <v>0</v>
      </c>
      <c r="H116" s="110">
        <f t="shared" si="16"/>
        <v>0</v>
      </c>
      <c r="I116" s="195" cm="1">
        <f t="array" ref="I116">SUMPRODUCT(LARGE((H116:H117,H119:H120),{1;2;3}))</f>
        <v>151</v>
      </c>
      <c r="J116" s="183" t="s">
        <v>637</v>
      </c>
    </row>
    <row r="117" spans="1:10" ht="13.95" customHeight="1" thickTop="1" thickBot="1" x14ac:dyDescent="0.35">
      <c r="A117" s="108" t="str">
        <v>H</v>
      </c>
      <c r="B117" s="108" t="str">
        <v>CRIERE Frédéric</v>
      </c>
      <c r="C117" s="108" t="str">
        <v>CEN</v>
      </c>
      <c r="D117" s="108">
        <v>14</v>
      </c>
      <c r="E117">
        <v>28</v>
      </c>
      <c r="F117" s="108">
        <v>13</v>
      </c>
      <c r="G117">
        <v>27</v>
      </c>
      <c r="H117" s="110">
        <f t="shared" si="16"/>
        <v>55</v>
      </c>
      <c r="I117" s="195"/>
      <c r="J117" s="183"/>
    </row>
    <row r="118" spans="1:10" ht="15.6" hidden="1" customHeight="1" thickTop="1" thickBot="1" x14ac:dyDescent="0.35">
      <c r="A118" s="101" t="str">
        <v>F</v>
      </c>
      <c r="B118" s="101" t="str">
        <v>DESMARAIS Catherine</v>
      </c>
      <c r="C118" s="101" t="str">
        <v>CEN</v>
      </c>
      <c r="D118" s="101">
        <v>12</v>
      </c>
      <c r="E118">
        <v>28</v>
      </c>
      <c r="F118" s="101">
        <v>14</v>
      </c>
      <c r="G118">
        <v>32</v>
      </c>
      <c r="H118" s="102">
        <f>SUM(D118:F118)</f>
        <v>54</v>
      </c>
      <c r="I118" s="196"/>
      <c r="J118" s="184"/>
    </row>
    <row r="119" spans="1:10" ht="13.95" customHeight="1" thickTop="1" thickBot="1" x14ac:dyDescent="0.35">
      <c r="A119" s="108" t="str">
        <v>H</v>
      </c>
      <c r="B119" s="108" t="str">
        <v>LIEUPART Thierry</v>
      </c>
      <c r="C119" s="108" t="str">
        <v>CEN</v>
      </c>
      <c r="D119" s="108">
        <v>10</v>
      </c>
      <c r="E119">
        <v>22</v>
      </c>
      <c r="F119" s="108">
        <v>4</v>
      </c>
      <c r="G119">
        <v>20</v>
      </c>
      <c r="H119" s="110">
        <f t="shared" ref="H119:H120" si="17">SUM(D119:F119)</f>
        <v>36</v>
      </c>
      <c r="I119" s="195"/>
      <c r="J119" s="183"/>
    </row>
    <row r="120" spans="1:10" ht="13.95" customHeight="1" thickTop="1" thickBot="1" x14ac:dyDescent="0.35">
      <c r="A120" s="108" t="str">
        <v>H</v>
      </c>
      <c r="B120" s="108" t="str">
        <v>LIGOUGNE Jean-Christophe</v>
      </c>
      <c r="C120" s="108" t="str">
        <v>CEN</v>
      </c>
      <c r="D120" s="108">
        <v>14</v>
      </c>
      <c r="E120">
        <v>28</v>
      </c>
      <c r="F120" s="108">
        <v>18</v>
      </c>
      <c r="G120">
        <v>36</v>
      </c>
      <c r="H120" s="110">
        <f t="shared" si="17"/>
        <v>60</v>
      </c>
      <c r="I120" s="195"/>
      <c r="J120" s="183"/>
    </row>
    <row r="121" spans="1:10" ht="15.6" hidden="1" customHeight="1" thickTop="1" thickBot="1" x14ac:dyDescent="0.35">
      <c r="A121" s="101" t="str">
        <v>F</v>
      </c>
      <c r="B121" s="101" t="str">
        <v>VARCHON Christine</v>
      </c>
      <c r="C121" s="101" t="str">
        <v>CEN</v>
      </c>
      <c r="D121" s="101">
        <v>8</v>
      </c>
      <c r="E121">
        <v>34</v>
      </c>
      <c r="F121" s="101">
        <v>7</v>
      </c>
      <c r="G121">
        <v>33</v>
      </c>
      <c r="H121" s="102">
        <f>SUM(D121:F121)</f>
        <v>49</v>
      </c>
      <c r="I121" s="196"/>
    </row>
    <row r="122" spans="1:10" ht="13.95" customHeight="1" thickTop="1" thickBot="1" x14ac:dyDescent="0.35">
      <c r="A122" s="94" t="str">
        <v>H</v>
      </c>
      <c r="B122" s="94" t="str">
        <v>AGUEL Mohamed</v>
      </c>
      <c r="C122" s="94" t="str">
        <v>CEPAC</v>
      </c>
      <c r="D122" s="94">
        <v>1</v>
      </c>
      <c r="E122">
        <v>14</v>
      </c>
      <c r="F122" s="94">
        <v>3</v>
      </c>
      <c r="G122">
        <v>20</v>
      </c>
      <c r="H122" s="87">
        <f t="shared" ref="H122:H125" si="18">SUM(D122:F122)</f>
        <v>18</v>
      </c>
      <c r="I122" s="195" cm="1">
        <f t="array" ref="I122">SUMPRODUCT(LARGE((H122:H125,H127),{1;2;3}))</f>
        <v>210</v>
      </c>
      <c r="J122" s="183" t="s">
        <v>644</v>
      </c>
    </row>
    <row r="123" spans="1:10" ht="13.95" customHeight="1" thickTop="1" thickBot="1" x14ac:dyDescent="0.35">
      <c r="A123" s="94" t="str">
        <v>H</v>
      </c>
      <c r="B123" s="94" t="str">
        <v>MICELI Laurent</v>
      </c>
      <c r="C123" s="94" t="str">
        <v>CEPAC</v>
      </c>
      <c r="D123" s="94">
        <v>26</v>
      </c>
      <c r="E123">
        <v>34</v>
      </c>
      <c r="F123" s="94">
        <v>22</v>
      </c>
      <c r="G123">
        <v>32</v>
      </c>
      <c r="H123" s="87">
        <f t="shared" si="18"/>
        <v>82</v>
      </c>
      <c r="I123" s="195"/>
      <c r="J123" s="183"/>
    </row>
    <row r="124" spans="1:10" ht="13.95" customHeight="1" thickTop="1" thickBot="1" x14ac:dyDescent="0.35">
      <c r="A124" s="94" t="str">
        <v>H</v>
      </c>
      <c r="B124" s="94" t="str">
        <v>MORFIN Alain</v>
      </c>
      <c r="C124" s="94" t="str">
        <v>CEPAC</v>
      </c>
      <c r="D124" s="94">
        <v>16</v>
      </c>
      <c r="E124">
        <v>29</v>
      </c>
      <c r="F124" s="94">
        <v>16</v>
      </c>
      <c r="G124">
        <v>31</v>
      </c>
      <c r="H124" s="87">
        <f t="shared" si="18"/>
        <v>61</v>
      </c>
      <c r="I124" s="195"/>
      <c r="J124" s="183"/>
    </row>
    <row r="125" spans="1:10" ht="13.95" customHeight="1" thickTop="1" thickBot="1" x14ac:dyDescent="0.35">
      <c r="A125" s="94" t="str">
        <v>H</v>
      </c>
      <c r="B125" s="94" t="str">
        <v>MOTREFF Thierry</v>
      </c>
      <c r="C125" s="94" t="str">
        <v>CEPAC</v>
      </c>
      <c r="D125" s="94">
        <v>7</v>
      </c>
      <c r="E125">
        <v>33</v>
      </c>
      <c r="F125" s="94">
        <v>6</v>
      </c>
      <c r="G125">
        <v>35</v>
      </c>
      <c r="H125" s="87">
        <f t="shared" si="18"/>
        <v>46</v>
      </c>
      <c r="I125" s="195"/>
      <c r="J125" s="183"/>
    </row>
    <row r="126" spans="1:10" ht="15.6" hidden="1" customHeight="1" thickTop="1" thickBot="1" x14ac:dyDescent="0.35">
      <c r="A126" s="99" t="str">
        <v>F</v>
      </c>
      <c r="B126" s="99" t="str">
        <v>PARISSE Agnes</v>
      </c>
      <c r="C126" s="99" t="str">
        <v>CEPAC</v>
      </c>
      <c r="D126" s="99">
        <v>10</v>
      </c>
      <c r="E126">
        <v>27</v>
      </c>
      <c r="F126" s="99">
        <v>7</v>
      </c>
      <c r="G126">
        <v>24</v>
      </c>
      <c r="H126" s="100">
        <f>SUM(D126:F126)</f>
        <v>44</v>
      </c>
      <c r="I126" s="196"/>
      <c r="J126" s="184"/>
    </row>
    <row r="127" spans="1:10" ht="13.95" customHeight="1" thickTop="1" thickBot="1" x14ac:dyDescent="0.35">
      <c r="A127" s="94" t="str">
        <v>H</v>
      </c>
      <c r="B127" s="94" t="str">
        <v>PIERRE Herve</v>
      </c>
      <c r="C127" s="94" t="str">
        <v>CEPAC</v>
      </c>
      <c r="D127" s="94">
        <v>18</v>
      </c>
      <c r="E127">
        <v>36</v>
      </c>
      <c r="F127" s="94">
        <v>13</v>
      </c>
      <c r="G127">
        <v>30</v>
      </c>
      <c r="H127" s="87">
        <f t="shared" ref="H127:H136" si="19">SUM(D127:F127)</f>
        <v>67</v>
      </c>
      <c r="I127" s="195"/>
      <c r="J127" s="183"/>
    </row>
    <row r="128" spans="1:10" ht="13.95" customHeight="1" thickTop="1" thickBot="1" x14ac:dyDescent="0.35">
      <c r="A128" s="108" t="str">
        <v>H</v>
      </c>
      <c r="B128" s="108" t="str">
        <v>CHOUVELON Bruno</v>
      </c>
      <c r="C128" s="108" t="str">
        <v>CEPAL</v>
      </c>
      <c r="D128" s="108">
        <v>11</v>
      </c>
      <c r="E128">
        <v>33</v>
      </c>
      <c r="F128" s="108">
        <v>5</v>
      </c>
      <c r="G128">
        <v>22</v>
      </c>
      <c r="H128" s="110">
        <f t="shared" si="19"/>
        <v>49</v>
      </c>
      <c r="I128" s="195" cm="1">
        <f t="array" ref="I128">SUMPRODUCT(LARGE(H128:H129,{1;2}))</f>
        <v>116</v>
      </c>
      <c r="J128" s="183" t="s">
        <v>659</v>
      </c>
    </row>
    <row r="129" spans="1:10" ht="13.95" customHeight="1" thickTop="1" thickBot="1" x14ac:dyDescent="0.35">
      <c r="A129" s="108" t="str">
        <v>H</v>
      </c>
      <c r="B129" s="108" t="str">
        <v>FERNANDEZ Alain</v>
      </c>
      <c r="C129" s="108" t="str">
        <v>CEPAL</v>
      </c>
      <c r="D129" s="108">
        <v>15</v>
      </c>
      <c r="E129">
        <v>42</v>
      </c>
      <c r="F129" s="108">
        <v>10</v>
      </c>
      <c r="G129">
        <v>39</v>
      </c>
      <c r="H129" s="110">
        <f t="shared" si="19"/>
        <v>67</v>
      </c>
      <c r="I129" s="195"/>
      <c r="J129" s="183"/>
    </row>
    <row r="130" spans="1:10" ht="13.95" customHeight="1" thickTop="1" thickBot="1" x14ac:dyDescent="0.35">
      <c r="A130" s="94" t="str">
        <v>H</v>
      </c>
      <c r="B130" s="94" t="str">
        <v>BARROT Michel</v>
      </c>
      <c r="C130" s="94" t="str">
        <v>NATIXIS</v>
      </c>
      <c r="D130" s="94">
        <v>19</v>
      </c>
      <c r="E130">
        <v>40</v>
      </c>
      <c r="F130" s="94">
        <v>13</v>
      </c>
      <c r="G130">
        <v>34</v>
      </c>
      <c r="H130" s="87">
        <f t="shared" si="19"/>
        <v>72</v>
      </c>
      <c r="I130" s="195" cm="1">
        <f t="array" ref="I130">SUMPRODUCT(LARGE((H130:H136,H138,H140),{1;2;3}))</f>
        <v>212</v>
      </c>
      <c r="J130" s="183" t="s">
        <v>643</v>
      </c>
    </row>
    <row r="131" spans="1:10" ht="13.95" customHeight="1" thickTop="1" thickBot="1" x14ac:dyDescent="0.35">
      <c r="A131" s="94" t="str">
        <v>H</v>
      </c>
      <c r="B131" s="94" t="str">
        <v>CHEA Xavier</v>
      </c>
      <c r="C131" s="94" t="str">
        <v>NATIXIS</v>
      </c>
      <c r="D131" s="94">
        <v>13</v>
      </c>
      <c r="E131">
        <v>31</v>
      </c>
      <c r="F131" s="94">
        <v>17</v>
      </c>
      <c r="G131">
        <v>35</v>
      </c>
      <c r="H131" s="87">
        <f t="shared" si="19"/>
        <v>61</v>
      </c>
      <c r="I131" s="195"/>
      <c r="J131" s="183"/>
    </row>
    <row r="132" spans="1:10" ht="13.95" customHeight="1" thickTop="1" thickBot="1" x14ac:dyDescent="0.35">
      <c r="A132" s="94" t="str">
        <v>H</v>
      </c>
      <c r="B132" s="94" t="str">
        <v>DESENS DE LAVIGERIE Alain</v>
      </c>
      <c r="C132" s="94" t="str">
        <v>NATIXIS</v>
      </c>
      <c r="D132" s="94">
        <v>14</v>
      </c>
      <c r="E132">
        <v>28</v>
      </c>
      <c r="F132" s="94">
        <v>9</v>
      </c>
      <c r="G132">
        <v>25</v>
      </c>
      <c r="H132" s="87">
        <f t="shared" si="19"/>
        <v>51</v>
      </c>
      <c r="I132" s="195"/>
      <c r="J132" s="183"/>
    </row>
    <row r="133" spans="1:10" ht="13.95" customHeight="1" thickTop="1" thickBot="1" x14ac:dyDescent="0.35">
      <c r="A133" s="94" t="str">
        <v>H</v>
      </c>
      <c r="B133" s="94" t="str">
        <v>FRANCHI Antoine</v>
      </c>
      <c r="C133" s="94" t="str">
        <v>NATIXIS</v>
      </c>
      <c r="D133" s="94">
        <v>15</v>
      </c>
      <c r="E133">
        <v>36</v>
      </c>
      <c r="F133" s="94">
        <v>15</v>
      </c>
      <c r="G133">
        <v>33</v>
      </c>
      <c r="H133" s="87">
        <f t="shared" si="19"/>
        <v>66</v>
      </c>
      <c r="I133" s="195"/>
      <c r="J133" s="183"/>
    </row>
    <row r="134" spans="1:10" ht="13.95" customHeight="1" thickTop="1" thickBot="1" x14ac:dyDescent="0.35">
      <c r="A134" s="94" t="str">
        <v>H</v>
      </c>
      <c r="B134" s="94" t="str">
        <v>HADDAR Sidi</v>
      </c>
      <c r="C134" s="94" t="str">
        <v>NATIXIS</v>
      </c>
      <c r="D134" s="94">
        <v>0</v>
      </c>
      <c r="E134">
        <v>0</v>
      </c>
      <c r="F134" s="94">
        <v>16</v>
      </c>
      <c r="G134">
        <v>26</v>
      </c>
      <c r="H134" s="87">
        <f t="shared" si="19"/>
        <v>16</v>
      </c>
      <c r="I134" s="195"/>
      <c r="J134" s="183"/>
    </row>
    <row r="135" spans="1:10" ht="13.95" customHeight="1" thickTop="1" thickBot="1" x14ac:dyDescent="0.35">
      <c r="A135" s="94" t="str">
        <v>H</v>
      </c>
      <c r="B135" s="94" t="str">
        <v>LEIBMANN Laurent</v>
      </c>
      <c r="C135" s="94" t="str">
        <v>NATIXIS</v>
      </c>
      <c r="D135" s="94">
        <v>20</v>
      </c>
      <c r="E135">
        <v>35</v>
      </c>
      <c r="F135" s="94">
        <v>13</v>
      </c>
      <c r="G135">
        <v>29</v>
      </c>
      <c r="H135" s="87">
        <f t="shared" si="19"/>
        <v>68</v>
      </c>
      <c r="I135" s="195"/>
      <c r="J135" s="183"/>
    </row>
    <row r="136" spans="1:10" ht="13.95" customHeight="1" thickTop="1" thickBot="1" x14ac:dyDescent="0.35">
      <c r="A136" s="94" t="str">
        <v>H</v>
      </c>
      <c r="B136" s="94" t="str">
        <v>PARISSE Jean-Louis</v>
      </c>
      <c r="C136" s="94" t="str">
        <v>NATIXIS</v>
      </c>
      <c r="D136" s="94">
        <v>20</v>
      </c>
      <c r="E136">
        <v>35</v>
      </c>
      <c r="F136" s="94">
        <v>17</v>
      </c>
      <c r="G136">
        <v>33</v>
      </c>
      <c r="H136" s="87">
        <f t="shared" si="19"/>
        <v>72</v>
      </c>
      <c r="I136" s="195"/>
      <c r="J136" s="183"/>
    </row>
    <row r="137" spans="1:10" ht="15.6" hidden="1" customHeight="1" thickTop="1" thickBot="1" x14ac:dyDescent="0.35">
      <c r="A137" s="101" t="str">
        <v>F</v>
      </c>
      <c r="B137" s="101" t="str">
        <v>REYJAL Christine</v>
      </c>
      <c r="C137" s="101" t="str">
        <v>NATIXIS</v>
      </c>
      <c r="D137" s="101">
        <v>0</v>
      </c>
      <c r="E137">
        <v>0</v>
      </c>
      <c r="F137" s="101">
        <v>0</v>
      </c>
      <c r="G137">
        <v>0</v>
      </c>
      <c r="H137" s="102">
        <f>SUM(D137:F137)</f>
        <v>0</v>
      </c>
      <c r="I137" s="196"/>
      <c r="J137" s="184"/>
    </row>
    <row r="138" spans="1:10" ht="13.95" customHeight="1" thickTop="1" thickBot="1" x14ac:dyDescent="0.35">
      <c r="A138" s="94" t="str">
        <v>H</v>
      </c>
      <c r="B138" s="94" t="str">
        <v>REYJAL Thierry</v>
      </c>
      <c r="C138" s="94" t="str">
        <v>NATIXIS</v>
      </c>
      <c r="D138" s="94">
        <v>10</v>
      </c>
      <c r="E138">
        <v>30</v>
      </c>
      <c r="F138" s="94">
        <v>10</v>
      </c>
      <c r="G138">
        <v>32</v>
      </c>
      <c r="H138" s="87">
        <f>SUM(D138:F138)</f>
        <v>50</v>
      </c>
      <c r="I138" s="195"/>
      <c r="J138" s="183"/>
    </row>
    <row r="139" spans="1:10" ht="15.6" hidden="1" customHeight="1" thickTop="1" thickBot="1" x14ac:dyDescent="0.35">
      <c r="A139" s="101" t="str">
        <v>F</v>
      </c>
      <c r="B139" s="101" t="str">
        <v>VERGNE Catherine</v>
      </c>
      <c r="C139" s="101" t="str">
        <v>NATIXIS</v>
      </c>
      <c r="D139" s="101">
        <v>0</v>
      </c>
      <c r="E139">
        <v>0</v>
      </c>
      <c r="F139" s="101">
        <v>0</v>
      </c>
      <c r="G139">
        <v>0</v>
      </c>
      <c r="H139" s="102">
        <f>SUM(D139:F139)</f>
        <v>0</v>
      </c>
      <c r="I139" s="196"/>
      <c r="J139" s="184"/>
    </row>
    <row r="140" spans="1:10" ht="13.95" customHeight="1" thickTop="1" thickBot="1" x14ac:dyDescent="0.35">
      <c r="A140" s="94" t="str">
        <v>H</v>
      </c>
      <c r="B140" s="94" t="str">
        <v>VERGNE Régis</v>
      </c>
      <c r="C140" s="94" t="str">
        <v>NATIXIS</v>
      </c>
      <c r="D140" s="94">
        <v>13</v>
      </c>
      <c r="E140">
        <v>31</v>
      </c>
      <c r="F140" s="94">
        <v>7</v>
      </c>
      <c r="G140">
        <v>29</v>
      </c>
      <c r="H140" s="87">
        <f>SUM(D140:F140)</f>
        <v>51</v>
      </c>
      <c r="I140" s="195"/>
      <c r="J140" s="183"/>
    </row>
    <row r="141" spans="1:10" ht="15" thickTop="1" x14ac:dyDescent="0.3"/>
  </sheetData>
  <autoFilter ref="A2:F140" xr:uid="{A77B68CC-CAFC-4543-BCE7-399B4F48B379}">
    <filterColumn colId="0">
      <filters>
        <filter val="H"/>
      </filters>
    </filterColumn>
  </autoFilter>
  <mergeCells count="41">
    <mergeCell ref="I33:I34"/>
    <mergeCell ref="A1:I1"/>
    <mergeCell ref="I31:I32"/>
    <mergeCell ref="I59:I60"/>
    <mergeCell ref="I36:I42"/>
    <mergeCell ref="I43:I53"/>
    <mergeCell ref="I54:I56"/>
    <mergeCell ref="I57:I58"/>
    <mergeCell ref="I3:I7"/>
    <mergeCell ref="I8:I14"/>
    <mergeCell ref="I15:I20"/>
    <mergeCell ref="I21:I25"/>
    <mergeCell ref="I26:I30"/>
    <mergeCell ref="I122:I127"/>
    <mergeCell ref="I128:I129"/>
    <mergeCell ref="I130:I140"/>
    <mergeCell ref="I61:I67"/>
    <mergeCell ref="I68:I80"/>
    <mergeCell ref="I81:I104"/>
    <mergeCell ref="I105:I111"/>
    <mergeCell ref="I112:I114"/>
    <mergeCell ref="I116:I121"/>
    <mergeCell ref="J3:J7"/>
    <mergeCell ref="J8:J14"/>
    <mergeCell ref="J15:J20"/>
    <mergeCell ref="J21:J25"/>
    <mergeCell ref="J26:J30"/>
    <mergeCell ref="J33:J34"/>
    <mergeCell ref="J36:J42"/>
    <mergeCell ref="J43:J53"/>
    <mergeCell ref="J54:J56"/>
    <mergeCell ref="J57:J58"/>
    <mergeCell ref="J116:J120"/>
    <mergeCell ref="J122:J127"/>
    <mergeCell ref="J128:J129"/>
    <mergeCell ref="J130:J140"/>
    <mergeCell ref="J61:J67"/>
    <mergeCell ref="J68:J80"/>
    <mergeCell ref="J82:J104"/>
    <mergeCell ref="J105:J111"/>
    <mergeCell ref="J112:J114"/>
  </mergeCells>
  <conditionalFormatting sqref="I21 I15 I26 I31:I33 I54 I43 I35:I36 I57 I59:I61 I81 I68 I112 I105 I128 I122 I115:I116 I130">
    <cfRule type="top10" dxfId="47" priority="4" rank="1"/>
  </conditionalFormatting>
  <pageMargins left="0.7" right="0.7" top="0.75" bottom="0.75" header="0.3" footer="0.3"/>
  <pageSetup paperSize="9" scale="80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FCFC7-0BFC-46B9-8727-B53DB2CB8EED}">
  <sheetPr filterMode="1">
    <tabColor theme="3" tint="0.89999084444715716"/>
    <pageSetUpPr fitToPage="1"/>
  </sheetPr>
  <dimension ref="A1:J141"/>
  <sheetViews>
    <sheetView tabSelected="1" topLeftCell="A4" workbookViewId="0">
      <selection activeCell="M9" sqref="M9"/>
    </sheetView>
  </sheetViews>
  <sheetFormatPr baseColWidth="10" defaultColWidth="10.6640625" defaultRowHeight="18" x14ac:dyDescent="0.3"/>
  <cols>
    <col min="1" max="1" width="7" bestFit="1" customWidth="1"/>
    <col min="2" max="2" width="31.88671875" bestFit="1" customWidth="1"/>
    <col min="3" max="3" width="14" bestFit="1" customWidth="1"/>
    <col min="4" max="4" width="0" hidden="1" customWidth="1"/>
    <col min="5" max="5" width="11.5546875" customWidth="1"/>
    <col min="6" max="6" width="0" hidden="1" customWidth="1"/>
    <col min="7" max="7" width="11.5546875" customWidth="1"/>
    <col min="9" max="9" width="11.5546875" customWidth="1"/>
    <col min="10" max="10" width="10.6640625" style="149"/>
  </cols>
  <sheetData>
    <row r="1" spans="1:10" ht="18.600000000000001" thickBot="1" x14ac:dyDescent="0.4">
      <c r="A1" s="190" t="s">
        <v>660</v>
      </c>
      <c r="B1" s="190"/>
      <c r="C1" s="190"/>
      <c r="D1" s="190"/>
      <c r="E1" s="184"/>
      <c r="F1" s="190"/>
      <c r="G1" s="184"/>
      <c r="H1" s="190"/>
      <c r="I1" s="190"/>
    </row>
    <row r="2" spans="1:10" ht="19.2" thickTop="1" thickBot="1" x14ac:dyDescent="0.35">
      <c r="A2" s="89" t="str" cm="1">
        <f t="array" ref="A2:G140">'Feuille saisie score'!A1:G139</f>
        <v>Sexe</v>
      </c>
      <c r="B2" s="89" t="str">
        <v>Joueur</v>
      </c>
      <c r="C2" s="89" t="str">
        <v>Equipe</v>
      </c>
      <c r="D2" s="89" t="str">
        <v>Brut Pulnoy</v>
      </c>
      <c r="E2" s="112" t="str">
        <v>Net Pulnoy</v>
      </c>
      <c r="F2" s="89" t="str">
        <v>Brut Aingeray</v>
      </c>
      <c r="G2" s="112" t="str">
        <v>Net Aingeray</v>
      </c>
      <c r="H2" s="89" t="s">
        <v>651</v>
      </c>
      <c r="I2" s="89" t="s">
        <v>636</v>
      </c>
    </row>
    <row r="3" spans="1:10" ht="13.95" customHeight="1" thickTop="1" thickBot="1" x14ac:dyDescent="0.35">
      <c r="A3" s="108" t="str">
        <v>H</v>
      </c>
      <c r="B3" s="108" t="str">
        <v>CORDIER Matthieu</v>
      </c>
      <c r="C3" s="108" t="str">
        <v>Banque Palatine</v>
      </c>
      <c r="D3" s="108">
        <v>28</v>
      </c>
      <c r="E3" s="109">
        <v>31</v>
      </c>
      <c r="F3" s="108">
        <v>28</v>
      </c>
      <c r="G3" s="109">
        <v>34</v>
      </c>
      <c r="H3" s="110">
        <f>SUM(E3,G3)</f>
        <v>65</v>
      </c>
      <c r="I3" s="195" cm="1">
        <f t="array" ref="I3">SUMPRODUCT(LARGE(H3:H7,{1;2;3}))</f>
        <v>207</v>
      </c>
      <c r="J3" s="183" t="s">
        <v>661</v>
      </c>
    </row>
    <row r="4" spans="1:10" ht="13.95" customHeight="1" thickTop="1" thickBot="1" x14ac:dyDescent="0.35">
      <c r="A4" s="108" t="str">
        <v>H</v>
      </c>
      <c r="B4" s="108" t="str">
        <v>GAMBILLO Franco</v>
      </c>
      <c r="C4" s="108" t="str">
        <v>Banque Palatine</v>
      </c>
      <c r="D4" s="108">
        <v>18</v>
      </c>
      <c r="E4" s="109">
        <v>36</v>
      </c>
      <c r="F4" s="108">
        <v>8</v>
      </c>
      <c r="G4" s="109">
        <v>27</v>
      </c>
      <c r="H4" s="110">
        <f t="shared" ref="H4:H15" si="0">SUM(E4,G4)</f>
        <v>63</v>
      </c>
      <c r="I4" s="195"/>
      <c r="J4" s="183"/>
    </row>
    <row r="5" spans="1:10" ht="13.95" customHeight="1" thickTop="1" thickBot="1" x14ac:dyDescent="0.35">
      <c r="A5" s="108" t="str">
        <v>H</v>
      </c>
      <c r="B5" s="108" t="str">
        <v>GRASSIOT Alexis</v>
      </c>
      <c r="C5" s="108" t="str">
        <v>Banque Palatine</v>
      </c>
      <c r="D5" s="108">
        <v>13</v>
      </c>
      <c r="E5" s="109">
        <v>23</v>
      </c>
      <c r="F5" s="108">
        <v>10</v>
      </c>
      <c r="G5" s="109">
        <v>24</v>
      </c>
      <c r="H5" s="110">
        <f t="shared" si="0"/>
        <v>47</v>
      </c>
      <c r="I5" s="195"/>
      <c r="J5" s="183"/>
    </row>
    <row r="6" spans="1:10" ht="13.95" customHeight="1" thickTop="1" thickBot="1" x14ac:dyDescent="0.35">
      <c r="A6" s="108" t="str">
        <v>H</v>
      </c>
      <c r="B6" s="108" t="str">
        <v>LAMOUR Eric</v>
      </c>
      <c r="C6" s="108" t="str">
        <v>Banque Palatine</v>
      </c>
      <c r="D6" s="108">
        <v>28</v>
      </c>
      <c r="E6" s="109">
        <v>43</v>
      </c>
      <c r="F6" s="108">
        <v>12</v>
      </c>
      <c r="G6" s="109">
        <v>28</v>
      </c>
      <c r="H6" s="110">
        <f t="shared" si="0"/>
        <v>71</v>
      </c>
      <c r="I6" s="195"/>
      <c r="J6" s="183"/>
    </row>
    <row r="7" spans="1:10" ht="13.95" customHeight="1" thickTop="1" thickBot="1" x14ac:dyDescent="0.35">
      <c r="A7" s="108" t="str">
        <v>H</v>
      </c>
      <c r="B7" s="108" t="str">
        <v>POULALION Fabrice</v>
      </c>
      <c r="C7" s="108" t="str">
        <v>Banque Palatine</v>
      </c>
      <c r="D7" s="108">
        <v>23</v>
      </c>
      <c r="E7" s="109">
        <v>45</v>
      </c>
      <c r="F7" s="108">
        <v>7</v>
      </c>
      <c r="G7" s="109">
        <v>26</v>
      </c>
      <c r="H7" s="110">
        <f t="shared" si="0"/>
        <v>71</v>
      </c>
      <c r="I7" s="195"/>
      <c r="J7" s="183"/>
    </row>
    <row r="8" spans="1:10" ht="13.95" customHeight="1" thickTop="1" thickBot="1" x14ac:dyDescent="0.35">
      <c r="A8" s="94" t="str">
        <v>H</v>
      </c>
      <c r="B8" s="94" t="str">
        <v>BERTON Nicolas</v>
      </c>
      <c r="C8" s="94" t="str">
        <v>BPALC</v>
      </c>
      <c r="D8" s="94">
        <v>16</v>
      </c>
      <c r="E8" s="80">
        <v>32</v>
      </c>
      <c r="F8" s="94">
        <v>19</v>
      </c>
      <c r="G8" s="80">
        <v>36</v>
      </c>
      <c r="H8" s="87">
        <f t="shared" si="0"/>
        <v>68</v>
      </c>
      <c r="I8" s="195" cm="1">
        <f t="array" ref="I8">SUMPRODUCT(LARGE(H8:H14,{1;2;3}))</f>
        <v>207</v>
      </c>
      <c r="J8" s="183" t="s">
        <v>661</v>
      </c>
    </row>
    <row r="9" spans="1:10" ht="13.95" customHeight="1" thickTop="1" thickBot="1" x14ac:dyDescent="0.35">
      <c r="A9" s="94" t="str">
        <v>H</v>
      </c>
      <c r="B9" s="94" t="str">
        <v>HOUPIN Gilles</v>
      </c>
      <c r="C9" s="94" t="str">
        <v>BPALC</v>
      </c>
      <c r="D9" s="94">
        <v>14</v>
      </c>
      <c r="E9" s="80">
        <v>27</v>
      </c>
      <c r="F9" s="94">
        <v>0</v>
      </c>
      <c r="G9" s="80">
        <v>0</v>
      </c>
      <c r="H9" s="87">
        <f t="shared" si="0"/>
        <v>27</v>
      </c>
      <c r="I9" s="195"/>
      <c r="J9" s="183"/>
    </row>
    <row r="10" spans="1:10" ht="13.95" customHeight="1" thickTop="1" thickBot="1" x14ac:dyDescent="0.35">
      <c r="A10" s="94" t="str">
        <v>H</v>
      </c>
      <c r="B10" s="94" t="str">
        <v>LEMAIRE Nicolas</v>
      </c>
      <c r="C10" s="94" t="str">
        <v>BPALC</v>
      </c>
      <c r="D10" s="94">
        <v>17</v>
      </c>
      <c r="E10" s="80">
        <v>33</v>
      </c>
      <c r="F10" s="94">
        <v>15</v>
      </c>
      <c r="G10" s="80">
        <v>31</v>
      </c>
      <c r="H10" s="87">
        <f t="shared" si="0"/>
        <v>64</v>
      </c>
      <c r="I10" s="195"/>
      <c r="J10" s="183"/>
    </row>
    <row r="11" spans="1:10" ht="13.95" customHeight="1" thickTop="1" thickBot="1" x14ac:dyDescent="0.35">
      <c r="A11" s="94" t="str">
        <v>H</v>
      </c>
      <c r="B11" s="94" t="str">
        <v>PESTA Jonathan</v>
      </c>
      <c r="C11" s="94" t="str">
        <v>BPALC</v>
      </c>
      <c r="D11" s="94">
        <v>16</v>
      </c>
      <c r="E11" s="80">
        <v>34</v>
      </c>
      <c r="F11" s="94">
        <v>11</v>
      </c>
      <c r="G11" s="80">
        <v>30</v>
      </c>
      <c r="H11" s="87">
        <f t="shared" si="0"/>
        <v>64</v>
      </c>
      <c r="I11" s="195"/>
      <c r="J11" s="183"/>
    </row>
    <row r="12" spans="1:10" ht="13.95" customHeight="1" thickTop="1" thickBot="1" x14ac:dyDescent="0.35">
      <c r="A12" s="94" t="str">
        <v>H</v>
      </c>
      <c r="B12" s="94" t="str">
        <v>PETITFRERE Olivier</v>
      </c>
      <c r="C12" s="94" t="str">
        <v>BPALC</v>
      </c>
      <c r="D12" s="94">
        <v>0</v>
      </c>
      <c r="E12" s="80">
        <v>0</v>
      </c>
      <c r="F12" s="94">
        <v>15</v>
      </c>
      <c r="G12" s="80">
        <v>29</v>
      </c>
      <c r="H12" s="87">
        <f t="shared" si="0"/>
        <v>29</v>
      </c>
      <c r="I12" s="195"/>
      <c r="J12" s="183"/>
    </row>
    <row r="13" spans="1:10" ht="13.95" customHeight="1" thickTop="1" thickBot="1" x14ac:dyDescent="0.35">
      <c r="A13" s="94" t="str">
        <v>H</v>
      </c>
      <c r="B13" s="94" t="str">
        <v>SEMBLAT Carol Charles</v>
      </c>
      <c r="C13" s="94" t="str">
        <v>BPALC</v>
      </c>
      <c r="D13" s="94">
        <v>23</v>
      </c>
      <c r="E13" s="80">
        <v>41</v>
      </c>
      <c r="F13" s="94">
        <v>16</v>
      </c>
      <c r="G13" s="80">
        <v>34</v>
      </c>
      <c r="H13" s="87">
        <f t="shared" si="0"/>
        <v>75</v>
      </c>
      <c r="I13" s="195"/>
      <c r="J13" s="183"/>
    </row>
    <row r="14" spans="1:10" ht="13.95" customHeight="1" thickTop="1" thickBot="1" x14ac:dyDescent="0.35">
      <c r="A14" s="94" t="str">
        <v>H</v>
      </c>
      <c r="B14" s="94" t="str">
        <v>WEBER Philippe</v>
      </c>
      <c r="C14" s="94" t="str">
        <v>BPALC</v>
      </c>
      <c r="D14" s="94">
        <v>20</v>
      </c>
      <c r="E14" s="80">
        <v>36</v>
      </c>
      <c r="F14" s="94">
        <v>10</v>
      </c>
      <c r="G14" s="80">
        <v>24</v>
      </c>
      <c r="H14" s="87">
        <f t="shared" si="0"/>
        <v>60</v>
      </c>
      <c r="I14" s="195"/>
      <c r="J14" s="183"/>
    </row>
    <row r="15" spans="1:10" ht="13.95" customHeight="1" thickTop="1" thickBot="1" x14ac:dyDescent="0.35">
      <c r="A15" s="108" t="str">
        <v>H</v>
      </c>
      <c r="B15" s="108" t="str">
        <v>BLANCHARD Philippe</v>
      </c>
      <c r="C15" s="108" t="str">
        <v>BPAURA</v>
      </c>
      <c r="D15" s="108">
        <v>24</v>
      </c>
      <c r="E15" s="109">
        <v>34</v>
      </c>
      <c r="F15" s="108">
        <v>22</v>
      </c>
      <c r="G15" s="109">
        <v>34</v>
      </c>
      <c r="H15" s="110">
        <f t="shared" si="0"/>
        <v>68</v>
      </c>
      <c r="I15" s="195" cm="1">
        <f t="array" ref="I15">SUMPRODUCT(LARGE((H15,H17:H20),{1;2;3}))</f>
        <v>181</v>
      </c>
      <c r="J15" s="183" t="s">
        <v>653</v>
      </c>
    </row>
    <row r="16" spans="1:10" ht="15.6" hidden="1" customHeight="1" thickTop="1" thickBot="1" x14ac:dyDescent="0.35">
      <c r="A16" s="99" t="str">
        <v>F</v>
      </c>
      <c r="B16" s="99" t="str">
        <v>CREPET NIGON Sandrine</v>
      </c>
      <c r="C16" s="99" t="str">
        <v>BPAURA</v>
      </c>
      <c r="D16" s="99">
        <v>4</v>
      </c>
      <c r="E16">
        <v>28</v>
      </c>
      <c r="F16" s="99">
        <v>3</v>
      </c>
      <c r="G16">
        <v>27</v>
      </c>
      <c r="H16" s="100">
        <f>SUM(D16:F16)</f>
        <v>35</v>
      </c>
      <c r="I16" s="196"/>
      <c r="J16" s="184"/>
    </row>
    <row r="17" spans="1:10" ht="13.95" customHeight="1" thickTop="1" thickBot="1" x14ac:dyDescent="0.35">
      <c r="A17" s="108" t="str">
        <v>H</v>
      </c>
      <c r="B17" s="108" t="str">
        <v>GEA Bernard</v>
      </c>
      <c r="C17" s="108" t="str">
        <v>BPAURA</v>
      </c>
      <c r="D17" s="108">
        <v>0</v>
      </c>
      <c r="E17" s="109">
        <v>0</v>
      </c>
      <c r="F17" s="108">
        <v>5</v>
      </c>
      <c r="G17" s="109">
        <v>22</v>
      </c>
      <c r="H17" s="110">
        <f t="shared" ref="H17:H21" si="1">SUM(E17,G17)</f>
        <v>22</v>
      </c>
      <c r="I17" s="195"/>
      <c r="J17" s="183"/>
    </row>
    <row r="18" spans="1:10" ht="13.95" customHeight="1" thickTop="1" thickBot="1" x14ac:dyDescent="0.35">
      <c r="A18" s="108" t="str">
        <v>H</v>
      </c>
      <c r="B18" s="108" t="str">
        <v>GLAUDAS Bruno</v>
      </c>
      <c r="C18" s="108" t="str">
        <v>BPAURA</v>
      </c>
      <c r="D18" s="108">
        <v>17</v>
      </c>
      <c r="E18" s="109">
        <v>30</v>
      </c>
      <c r="F18" s="108">
        <v>13</v>
      </c>
      <c r="G18" s="109">
        <v>24</v>
      </c>
      <c r="H18" s="110">
        <f t="shared" si="1"/>
        <v>54</v>
      </c>
      <c r="I18" s="195"/>
      <c r="J18" s="183"/>
    </row>
    <row r="19" spans="1:10" ht="13.95" customHeight="1" thickTop="1" thickBot="1" x14ac:dyDescent="0.35">
      <c r="A19" s="108" t="str">
        <v>H</v>
      </c>
      <c r="B19" s="108" t="str">
        <v>NIGON Florent</v>
      </c>
      <c r="C19" s="108" t="str">
        <v>BPAURA</v>
      </c>
      <c r="D19" s="108">
        <v>6</v>
      </c>
      <c r="E19" s="109">
        <v>25</v>
      </c>
      <c r="F19" s="108">
        <v>3</v>
      </c>
      <c r="G19" s="109">
        <v>20</v>
      </c>
      <c r="H19" s="110">
        <f t="shared" si="1"/>
        <v>45</v>
      </c>
      <c r="I19" s="195"/>
      <c r="J19" s="183"/>
    </row>
    <row r="20" spans="1:10" ht="13.95" customHeight="1" thickTop="1" thickBot="1" x14ac:dyDescent="0.35">
      <c r="A20" s="108" t="str">
        <v>H</v>
      </c>
      <c r="B20" s="108" t="str">
        <v>SERRATRICE Marc</v>
      </c>
      <c r="C20" s="108" t="str">
        <v>BPAURA</v>
      </c>
      <c r="D20" s="108">
        <v>14</v>
      </c>
      <c r="E20" s="109">
        <v>27</v>
      </c>
      <c r="F20" s="108">
        <v>16</v>
      </c>
      <c r="G20" s="109">
        <v>32</v>
      </c>
      <c r="H20" s="110">
        <f t="shared" si="1"/>
        <v>59</v>
      </c>
      <c r="I20" s="195"/>
      <c r="J20" s="183"/>
    </row>
    <row r="21" spans="1:10" ht="13.95" customHeight="1" thickTop="1" thickBot="1" x14ac:dyDescent="0.35">
      <c r="A21" s="94" t="str">
        <v>H</v>
      </c>
      <c r="B21" s="94" t="str">
        <v>ALLAIN Loic</v>
      </c>
      <c r="C21" s="94" t="str">
        <v>BPBFC</v>
      </c>
      <c r="D21" s="94">
        <v>7</v>
      </c>
      <c r="E21" s="80">
        <v>29</v>
      </c>
      <c r="F21" s="94">
        <v>7</v>
      </c>
      <c r="G21" s="80">
        <v>29</v>
      </c>
      <c r="H21" s="87">
        <f t="shared" si="1"/>
        <v>58</v>
      </c>
      <c r="I21" s="195" cm="1">
        <f t="array" ref="I21">SUMPRODUCT(LARGE((H21,H23,H25),{1;2;3}))</f>
        <v>173</v>
      </c>
      <c r="J21" s="183" t="s">
        <v>655</v>
      </c>
    </row>
    <row r="22" spans="1:10" ht="15.6" hidden="1" customHeight="1" thickTop="1" thickBot="1" x14ac:dyDescent="0.35">
      <c r="A22" s="101" t="str">
        <v>F</v>
      </c>
      <c r="B22" s="101" t="str">
        <v>FERRANDON Agnes</v>
      </c>
      <c r="C22" s="101" t="str">
        <v>BPBFC</v>
      </c>
      <c r="D22" s="101">
        <v>14</v>
      </c>
      <c r="E22">
        <v>32</v>
      </c>
      <c r="F22" s="101">
        <v>13</v>
      </c>
      <c r="G22">
        <v>29</v>
      </c>
      <c r="H22" s="102">
        <f>SUM(D22:F22)</f>
        <v>59</v>
      </c>
      <c r="I22" s="184"/>
      <c r="J22" s="184"/>
    </row>
    <row r="23" spans="1:10" ht="13.95" customHeight="1" thickTop="1" thickBot="1" x14ac:dyDescent="0.35">
      <c r="A23" s="94" t="str">
        <v>H</v>
      </c>
      <c r="B23" s="94" t="str">
        <v>FERRANDON Stéphane</v>
      </c>
      <c r="C23" s="94" t="str">
        <v>BPBFC</v>
      </c>
      <c r="D23" s="94">
        <v>19</v>
      </c>
      <c r="E23" s="80">
        <v>28</v>
      </c>
      <c r="F23" s="94">
        <v>24</v>
      </c>
      <c r="G23" s="80">
        <v>37</v>
      </c>
      <c r="H23" s="87">
        <f>SUM(E23,G23)</f>
        <v>65</v>
      </c>
      <c r="I23" s="195"/>
      <c r="J23" s="183"/>
    </row>
    <row r="24" spans="1:10" ht="15.6" hidden="1" customHeight="1" thickTop="1" thickBot="1" x14ac:dyDescent="0.35">
      <c r="A24" s="101" t="str">
        <v>F</v>
      </c>
      <c r="B24" s="101" t="str">
        <v>REVENU Laura</v>
      </c>
      <c r="C24" s="101" t="str">
        <v>BPBFC</v>
      </c>
      <c r="D24" s="101">
        <v>0</v>
      </c>
      <c r="E24">
        <v>0</v>
      </c>
      <c r="F24" s="101">
        <v>0</v>
      </c>
      <c r="G24">
        <v>0</v>
      </c>
      <c r="H24" s="102">
        <f>SUM(D24:F24)</f>
        <v>0</v>
      </c>
      <c r="I24" s="184"/>
      <c r="J24" s="184"/>
    </row>
    <row r="25" spans="1:10" ht="13.95" customHeight="1" thickTop="1" thickBot="1" x14ac:dyDescent="0.35">
      <c r="A25" s="94" t="str">
        <v>H</v>
      </c>
      <c r="B25" s="94" t="str">
        <v>REVENU Sylvain</v>
      </c>
      <c r="C25" s="94" t="str">
        <v>BPBFC</v>
      </c>
      <c r="D25" s="94">
        <v>15</v>
      </c>
      <c r="E25" s="80">
        <v>32</v>
      </c>
      <c r="F25" s="94">
        <v>4</v>
      </c>
      <c r="G25" s="80">
        <v>18</v>
      </c>
      <c r="H25" s="87">
        <f t="shared" ref="H25:H30" si="2">SUM(E25,G25)</f>
        <v>50</v>
      </c>
      <c r="I25" s="195"/>
      <c r="J25" s="183"/>
    </row>
    <row r="26" spans="1:10" ht="13.95" customHeight="1" thickTop="1" thickBot="1" x14ac:dyDescent="0.35">
      <c r="A26" s="108" t="str">
        <v>H</v>
      </c>
      <c r="B26" s="108" t="str">
        <v>BARTHELEMI Philippe</v>
      </c>
      <c r="C26" s="108" t="str">
        <v>BPCE SA</v>
      </c>
      <c r="D26" s="108">
        <v>2</v>
      </c>
      <c r="E26" s="109">
        <v>24</v>
      </c>
      <c r="F26" s="108">
        <v>2</v>
      </c>
      <c r="G26" s="109">
        <v>24</v>
      </c>
      <c r="H26" s="110">
        <f t="shared" si="2"/>
        <v>48</v>
      </c>
      <c r="I26" s="195" cm="1">
        <f t="array" ref="I26">SUMPRODUCT(LARGE(H26:H30,{1;2;3}))</f>
        <v>207</v>
      </c>
      <c r="J26" s="183" t="s">
        <v>661</v>
      </c>
    </row>
    <row r="27" spans="1:10" ht="13.95" customHeight="1" thickTop="1" thickBot="1" x14ac:dyDescent="0.35">
      <c r="A27" s="108" t="str">
        <v>H</v>
      </c>
      <c r="B27" s="108" t="str">
        <v>BENOIST Julien</v>
      </c>
      <c r="C27" s="108" t="str">
        <v>BPCE SA</v>
      </c>
      <c r="D27" s="108">
        <v>11</v>
      </c>
      <c r="E27" s="109">
        <v>40</v>
      </c>
      <c r="F27" s="108">
        <v>18</v>
      </c>
      <c r="G27" s="109">
        <v>56</v>
      </c>
      <c r="H27" s="110">
        <f t="shared" si="2"/>
        <v>96</v>
      </c>
      <c r="I27" s="195"/>
      <c r="J27" s="183"/>
    </row>
    <row r="28" spans="1:10" ht="13.95" customHeight="1" thickTop="1" thickBot="1" x14ac:dyDescent="0.35">
      <c r="A28" s="108" t="str">
        <v>H</v>
      </c>
      <c r="B28" s="108" t="str">
        <v>CORMIER Brice</v>
      </c>
      <c r="C28" s="108" t="str">
        <v>BPCE SA</v>
      </c>
      <c r="D28" s="108">
        <v>13</v>
      </c>
      <c r="E28" s="109">
        <v>29</v>
      </c>
      <c r="F28" s="108">
        <v>7</v>
      </c>
      <c r="G28" s="109">
        <v>24</v>
      </c>
      <c r="H28" s="110">
        <f t="shared" si="2"/>
        <v>53</v>
      </c>
      <c r="I28" s="195"/>
      <c r="J28" s="183"/>
    </row>
    <row r="29" spans="1:10" ht="13.95" customHeight="1" thickTop="1" thickBot="1" x14ac:dyDescent="0.35">
      <c r="A29" s="108" t="str">
        <v>H</v>
      </c>
      <c r="B29" s="108" t="str">
        <v>PREVOST Vincent</v>
      </c>
      <c r="C29" s="108" t="str">
        <v>BPCE SA</v>
      </c>
      <c r="D29" s="108">
        <v>0</v>
      </c>
      <c r="E29" s="109">
        <v>0</v>
      </c>
      <c r="F29" s="108">
        <v>3</v>
      </c>
      <c r="G29" s="109">
        <v>28</v>
      </c>
      <c r="H29" s="110">
        <f t="shared" si="2"/>
        <v>28</v>
      </c>
      <c r="I29" s="195"/>
      <c r="J29" s="183"/>
    </row>
    <row r="30" spans="1:10" ht="13.95" customHeight="1" thickTop="1" thickBot="1" x14ac:dyDescent="0.35">
      <c r="A30" s="108" t="str">
        <v>H</v>
      </c>
      <c r="B30" s="108" t="str">
        <v>VIVAUX Guillaume</v>
      </c>
      <c r="C30" s="108" t="str">
        <v>BPCE SA</v>
      </c>
      <c r="D30" s="108">
        <v>2</v>
      </c>
      <c r="E30" s="109">
        <v>26</v>
      </c>
      <c r="F30" s="108">
        <v>4</v>
      </c>
      <c r="G30" s="109">
        <v>32</v>
      </c>
      <c r="H30" s="110">
        <f t="shared" si="2"/>
        <v>58</v>
      </c>
      <c r="I30" s="195"/>
      <c r="J30" s="183"/>
    </row>
    <row r="31" spans="1:10" ht="15.6" hidden="1" thickTop="1" thickBot="1" x14ac:dyDescent="0.35">
      <c r="A31" s="103" t="str">
        <v>F</v>
      </c>
      <c r="B31" s="103" t="str">
        <v>DI GIANNI Muriel</v>
      </c>
      <c r="C31" s="103" t="str">
        <v>BPCE SI</v>
      </c>
      <c r="D31" s="103">
        <v>19</v>
      </c>
      <c r="E31">
        <v>30</v>
      </c>
      <c r="F31" s="103">
        <v>23</v>
      </c>
      <c r="G31">
        <v>36</v>
      </c>
      <c r="H31" s="104">
        <f t="shared" ref="H31:H32" si="3">SUM(D31:F31)</f>
        <v>72</v>
      </c>
      <c r="I31" s="197" cm="1">
        <f t="array" ref="I31">SUMPRODUCT(LARGE(H31:H32,{1;2}))</f>
        <v>122</v>
      </c>
      <c r="J31"/>
    </row>
    <row r="32" spans="1:10" ht="15.6" hidden="1" thickTop="1" thickBot="1" x14ac:dyDescent="0.35">
      <c r="A32" s="95" t="str">
        <v>F</v>
      </c>
      <c r="B32" s="95" t="str">
        <v>MATTEI Véronique</v>
      </c>
      <c r="C32" s="95" t="str">
        <v>BPCE SI</v>
      </c>
      <c r="D32" s="95">
        <v>7</v>
      </c>
      <c r="E32">
        <v>39</v>
      </c>
      <c r="F32" s="95">
        <v>4</v>
      </c>
      <c r="G32">
        <v>42</v>
      </c>
      <c r="H32" s="96">
        <f t="shared" si="3"/>
        <v>50</v>
      </c>
      <c r="I32" s="197"/>
      <c r="J32"/>
    </row>
    <row r="33" spans="1:10" ht="13.95" customHeight="1" thickTop="1" thickBot="1" x14ac:dyDescent="0.35">
      <c r="A33" s="94" t="str">
        <v>H</v>
      </c>
      <c r="B33" s="94" t="str">
        <v>DUPRE Herve</v>
      </c>
      <c r="C33" s="94" t="str">
        <v>BPCE-IT</v>
      </c>
      <c r="D33" s="94">
        <v>3</v>
      </c>
      <c r="E33" s="80">
        <v>25</v>
      </c>
      <c r="F33" s="94">
        <v>2</v>
      </c>
      <c r="G33" s="80">
        <v>29</v>
      </c>
      <c r="H33" s="87">
        <f t="shared" ref="H33:H34" si="4">SUM(E33,G33)</f>
        <v>54</v>
      </c>
      <c r="I33" s="195" cm="1">
        <f t="array" ref="I33">SUMPRODUCT(LARGE(H33:H34,{1;2}))</f>
        <v>108</v>
      </c>
      <c r="J33" s="183" t="s">
        <v>662</v>
      </c>
    </row>
    <row r="34" spans="1:10" ht="13.95" customHeight="1" thickTop="1" thickBot="1" x14ac:dyDescent="0.35">
      <c r="A34" s="94" t="str">
        <v>H</v>
      </c>
      <c r="B34" s="94" t="str">
        <v>DURANDE Stéphane</v>
      </c>
      <c r="C34" s="94" t="str">
        <v>BPCE-IT</v>
      </c>
      <c r="D34" s="94">
        <v>16</v>
      </c>
      <c r="E34" s="80">
        <v>28</v>
      </c>
      <c r="F34" s="94">
        <v>14</v>
      </c>
      <c r="G34" s="80">
        <v>26</v>
      </c>
      <c r="H34" s="87">
        <f t="shared" si="4"/>
        <v>54</v>
      </c>
      <c r="I34" s="195"/>
      <c r="J34" s="183"/>
    </row>
    <row r="35" spans="1:10" ht="15.6" hidden="1" thickTop="1" thickBot="1" x14ac:dyDescent="0.35">
      <c r="A35" s="101" t="str">
        <v>F</v>
      </c>
      <c r="B35" s="101" t="str">
        <v>ZACCAGNINO Sylvie</v>
      </c>
      <c r="C35" s="101" t="str">
        <v>BPCE-IT</v>
      </c>
      <c r="D35" s="101">
        <v>7</v>
      </c>
      <c r="E35">
        <v>26</v>
      </c>
      <c r="F35" s="101">
        <v>10</v>
      </c>
      <c r="G35">
        <v>36</v>
      </c>
      <c r="H35" s="102">
        <f>SUM(D35:F35)</f>
        <v>43</v>
      </c>
      <c r="I35" s="105" cm="1">
        <f t="array" ref="I35">SUMPRODUCT(LARGE(H35,{1}))</f>
        <v>43</v>
      </c>
      <c r="J35"/>
    </row>
    <row r="36" spans="1:10" ht="13.95" customHeight="1" thickTop="1" thickBot="1" x14ac:dyDescent="0.35">
      <c r="A36" s="108" t="str">
        <v>H</v>
      </c>
      <c r="B36" s="108" t="str">
        <v>LACAZE Nicolas</v>
      </c>
      <c r="C36" s="108" t="str">
        <v>BPOC</v>
      </c>
      <c r="D36" s="108">
        <v>11</v>
      </c>
      <c r="E36" s="109">
        <v>25</v>
      </c>
      <c r="F36" s="108">
        <v>11</v>
      </c>
      <c r="G36" s="109">
        <v>21</v>
      </c>
      <c r="H36" s="110">
        <f t="shared" ref="H36:H40" si="5">SUM(E36,G36)</f>
        <v>46</v>
      </c>
      <c r="I36" s="195" cm="1">
        <f t="array" ref="I36">SUMPRODUCT(LARGE((H36:H40,H42),{1;2;3}))</f>
        <v>197</v>
      </c>
      <c r="J36" s="183" t="s">
        <v>640</v>
      </c>
    </row>
    <row r="37" spans="1:10" ht="13.95" customHeight="1" thickTop="1" thickBot="1" x14ac:dyDescent="0.35">
      <c r="A37" s="108" t="str">
        <v>H</v>
      </c>
      <c r="B37" s="108" t="str">
        <v>LEGROS Daniel</v>
      </c>
      <c r="C37" s="108" t="str">
        <v>BPOC</v>
      </c>
      <c r="D37" s="108">
        <v>12</v>
      </c>
      <c r="E37" s="109">
        <v>27</v>
      </c>
      <c r="F37" s="108">
        <v>9</v>
      </c>
      <c r="G37" s="109">
        <v>21</v>
      </c>
      <c r="H37" s="110">
        <f t="shared" si="5"/>
        <v>48</v>
      </c>
      <c r="I37" s="195"/>
      <c r="J37" s="183"/>
    </row>
    <row r="38" spans="1:10" ht="13.95" customHeight="1" thickTop="1" thickBot="1" x14ac:dyDescent="0.35">
      <c r="A38" s="108" t="str">
        <v>H</v>
      </c>
      <c r="B38" s="108" t="str">
        <v>MANSIOUS Christophe</v>
      </c>
      <c r="C38" s="108" t="str">
        <v>BPOC</v>
      </c>
      <c r="D38" s="108">
        <v>24</v>
      </c>
      <c r="E38" s="109">
        <v>31</v>
      </c>
      <c r="F38" s="108">
        <v>22</v>
      </c>
      <c r="G38" s="109">
        <v>31</v>
      </c>
      <c r="H38" s="110">
        <f t="shared" si="5"/>
        <v>62</v>
      </c>
      <c r="I38" s="195"/>
      <c r="J38" s="183"/>
    </row>
    <row r="39" spans="1:10" ht="13.95" customHeight="1" thickTop="1" thickBot="1" x14ac:dyDescent="0.35">
      <c r="A39" s="108" t="str">
        <v>H</v>
      </c>
      <c r="B39" s="108" t="str">
        <v>PRADERE Guillaume</v>
      </c>
      <c r="C39" s="108" t="str">
        <v>BPOC</v>
      </c>
      <c r="D39" s="108">
        <v>19</v>
      </c>
      <c r="E39" s="109">
        <v>25</v>
      </c>
      <c r="F39" s="108">
        <v>18</v>
      </c>
      <c r="G39" s="109">
        <v>27</v>
      </c>
      <c r="H39" s="110">
        <f t="shared" si="5"/>
        <v>52</v>
      </c>
      <c r="I39" s="195"/>
      <c r="J39" s="183"/>
    </row>
    <row r="40" spans="1:10" ht="13.95" customHeight="1" thickTop="1" thickBot="1" x14ac:dyDescent="0.35">
      <c r="A40" s="108" t="str">
        <v>H</v>
      </c>
      <c r="B40" s="108" t="str">
        <v>RECHE André</v>
      </c>
      <c r="C40" s="108" t="str">
        <v>BPOC</v>
      </c>
      <c r="D40" s="108">
        <v>19</v>
      </c>
      <c r="E40" s="109">
        <v>35</v>
      </c>
      <c r="F40" s="108">
        <v>12</v>
      </c>
      <c r="G40" s="109">
        <v>29</v>
      </c>
      <c r="H40" s="110">
        <f t="shared" si="5"/>
        <v>64</v>
      </c>
      <c r="I40" s="195"/>
      <c r="J40" s="183"/>
    </row>
    <row r="41" spans="1:10" ht="15.6" hidden="1" customHeight="1" thickTop="1" thickBot="1" x14ac:dyDescent="0.35">
      <c r="A41" s="99" t="str">
        <v>F</v>
      </c>
      <c r="B41" s="99" t="str">
        <v>SOUBIRON Béatrice</v>
      </c>
      <c r="C41" s="99" t="str">
        <v>BPOC</v>
      </c>
      <c r="D41" s="99">
        <v>33</v>
      </c>
      <c r="E41">
        <v>32</v>
      </c>
      <c r="F41" s="99">
        <v>33</v>
      </c>
      <c r="G41">
        <v>35</v>
      </c>
      <c r="H41" s="100">
        <f>SUM(D41:F41)</f>
        <v>98</v>
      </c>
      <c r="I41" s="196"/>
      <c r="J41" s="184"/>
    </row>
    <row r="42" spans="1:10" ht="13.95" customHeight="1" thickTop="1" thickBot="1" x14ac:dyDescent="0.35">
      <c r="A42" s="108" t="str">
        <v>H</v>
      </c>
      <c r="B42" s="108" t="str">
        <v>TRAININI François</v>
      </c>
      <c r="C42" s="108" t="str">
        <v>BPOC</v>
      </c>
      <c r="D42" s="108">
        <v>28</v>
      </c>
      <c r="E42" s="109">
        <v>36</v>
      </c>
      <c r="F42" s="108">
        <v>24</v>
      </c>
      <c r="G42" s="109">
        <v>35</v>
      </c>
      <c r="H42" s="110">
        <f t="shared" ref="H42:H43" si="6">SUM(E42,G42)</f>
        <v>71</v>
      </c>
      <c r="I42" s="195"/>
      <c r="J42" s="183"/>
    </row>
    <row r="43" spans="1:10" ht="13.95" customHeight="1" thickTop="1" thickBot="1" x14ac:dyDescent="0.35">
      <c r="A43" s="94" t="str">
        <v>H</v>
      </c>
      <c r="B43" s="94" t="str">
        <v>BEUVELOT Gaël</v>
      </c>
      <c r="C43" s="94" t="str">
        <v>CEAPC</v>
      </c>
      <c r="D43" s="94">
        <v>11</v>
      </c>
      <c r="E43" s="80">
        <v>19</v>
      </c>
      <c r="F43" s="94">
        <v>22</v>
      </c>
      <c r="G43" s="80">
        <v>32</v>
      </c>
      <c r="H43" s="87">
        <f t="shared" si="6"/>
        <v>51</v>
      </c>
      <c r="I43" s="195" cm="1">
        <f t="array" ref="I43">SUMPRODUCT(LARGE((H43,H45:H49,H51:H53),{1;2;3}))</f>
        <v>216</v>
      </c>
      <c r="J43" s="183" t="s">
        <v>639</v>
      </c>
    </row>
    <row r="44" spans="1:10" ht="15.6" hidden="1" customHeight="1" thickTop="1" thickBot="1" x14ac:dyDescent="0.35">
      <c r="A44" s="101" t="str">
        <v>F</v>
      </c>
      <c r="B44" s="101" t="str">
        <v>COUTURIER Bénédicte</v>
      </c>
      <c r="C44" s="101" t="str">
        <v>CEAPC</v>
      </c>
      <c r="D44" s="101">
        <v>6</v>
      </c>
      <c r="E44">
        <v>29</v>
      </c>
      <c r="F44" s="101">
        <v>5</v>
      </c>
      <c r="G44">
        <v>31</v>
      </c>
      <c r="H44" s="102">
        <f>SUM(D44:F44)</f>
        <v>40</v>
      </c>
      <c r="I44" s="196"/>
      <c r="J44" s="184"/>
    </row>
    <row r="45" spans="1:10" ht="13.95" customHeight="1" thickTop="1" thickBot="1" x14ac:dyDescent="0.35">
      <c r="A45" s="94" t="str">
        <v>H</v>
      </c>
      <c r="B45" s="94" t="str">
        <v>DECRESSAIN Amaury</v>
      </c>
      <c r="C45" s="94" t="str">
        <v>CEAPC</v>
      </c>
      <c r="D45" s="94">
        <v>18</v>
      </c>
      <c r="E45" s="80">
        <v>32</v>
      </c>
      <c r="F45" s="94">
        <v>12</v>
      </c>
      <c r="G45" s="80">
        <v>25</v>
      </c>
      <c r="H45" s="87">
        <f t="shared" ref="H45:H49" si="7">SUM(E45,G45)</f>
        <v>57</v>
      </c>
      <c r="I45" s="195"/>
      <c r="J45" s="183"/>
    </row>
    <row r="46" spans="1:10" ht="13.95" customHeight="1" thickTop="1" thickBot="1" x14ac:dyDescent="0.35">
      <c r="A46" s="94" t="str">
        <v>H</v>
      </c>
      <c r="B46" s="94" t="str">
        <v>DULAU Emmanuel</v>
      </c>
      <c r="C46" s="94" t="str">
        <v>CEAPC</v>
      </c>
      <c r="D46" s="94">
        <v>25</v>
      </c>
      <c r="E46" s="80">
        <v>41</v>
      </c>
      <c r="F46" s="94">
        <v>20</v>
      </c>
      <c r="G46" s="80">
        <v>37</v>
      </c>
      <c r="H46" s="87">
        <f t="shared" si="7"/>
        <v>78</v>
      </c>
      <c r="I46" s="195"/>
      <c r="J46" s="183"/>
    </row>
    <row r="47" spans="1:10" ht="13.95" customHeight="1" thickTop="1" thickBot="1" x14ac:dyDescent="0.35">
      <c r="A47" s="94" t="str">
        <v>H</v>
      </c>
      <c r="B47" s="94" t="str">
        <v>GUIMARAES Carlos</v>
      </c>
      <c r="C47" s="94" t="str">
        <v>CEAPC</v>
      </c>
      <c r="D47" s="94">
        <v>14</v>
      </c>
      <c r="E47" s="80">
        <v>24</v>
      </c>
      <c r="F47" s="94">
        <v>19</v>
      </c>
      <c r="G47" s="80">
        <v>32</v>
      </c>
      <c r="H47" s="87">
        <f t="shared" si="7"/>
        <v>56</v>
      </c>
      <c r="I47" s="195"/>
      <c r="J47" s="183"/>
    </row>
    <row r="48" spans="1:10" ht="13.95" customHeight="1" thickTop="1" thickBot="1" x14ac:dyDescent="0.35">
      <c r="A48" s="94" t="str">
        <v>H</v>
      </c>
      <c r="B48" s="94" t="str">
        <v>LUGIER Christian</v>
      </c>
      <c r="C48" s="94" t="str">
        <v>CEAPC</v>
      </c>
      <c r="D48" s="94">
        <v>4</v>
      </c>
      <c r="E48" s="80">
        <v>24</v>
      </c>
      <c r="F48" s="94">
        <v>1</v>
      </c>
      <c r="G48" s="80">
        <v>20</v>
      </c>
      <c r="H48" s="87">
        <f t="shared" si="7"/>
        <v>44</v>
      </c>
      <c r="I48" s="195"/>
      <c r="J48" s="183"/>
    </row>
    <row r="49" spans="1:10" ht="13.95" customHeight="1" thickTop="1" thickBot="1" x14ac:dyDescent="0.35">
      <c r="A49" s="94" t="str">
        <v>H</v>
      </c>
      <c r="B49" s="94" t="str">
        <v>MEROUR Stephane</v>
      </c>
      <c r="C49" s="94" t="str">
        <v>CEAPC</v>
      </c>
      <c r="D49" s="94">
        <v>17</v>
      </c>
      <c r="E49" s="80">
        <v>32</v>
      </c>
      <c r="F49" s="94">
        <v>12</v>
      </c>
      <c r="G49" s="80">
        <v>33</v>
      </c>
      <c r="H49" s="87">
        <f t="shared" si="7"/>
        <v>65</v>
      </c>
      <c r="I49" s="195"/>
      <c r="J49" s="183"/>
    </row>
    <row r="50" spans="1:10" ht="15.6" hidden="1" customHeight="1" thickTop="1" thickBot="1" x14ac:dyDescent="0.35">
      <c r="A50" s="101" t="str">
        <v>F</v>
      </c>
      <c r="B50" s="101" t="str">
        <v>MOCAER Elodie</v>
      </c>
      <c r="C50" s="101" t="str">
        <v>CEAPC</v>
      </c>
      <c r="D50" s="101">
        <v>1</v>
      </c>
      <c r="E50">
        <v>16</v>
      </c>
      <c r="F50" s="101">
        <v>0</v>
      </c>
      <c r="G50">
        <v>25</v>
      </c>
      <c r="H50" s="102">
        <f>SUM(D50:F50)</f>
        <v>17</v>
      </c>
      <c r="I50" s="196"/>
      <c r="J50" s="184"/>
    </row>
    <row r="51" spans="1:10" ht="13.95" customHeight="1" thickTop="1" thickBot="1" x14ac:dyDescent="0.35">
      <c r="A51" s="94" t="str">
        <v>H</v>
      </c>
      <c r="B51" s="94" t="str">
        <v>PARE Rémi</v>
      </c>
      <c r="C51" s="94" t="str">
        <v>CEAPC</v>
      </c>
      <c r="D51" s="94">
        <v>18</v>
      </c>
      <c r="E51" s="80">
        <v>29</v>
      </c>
      <c r="F51" s="94">
        <v>17</v>
      </c>
      <c r="G51" s="80">
        <v>28</v>
      </c>
      <c r="H51" s="87">
        <f t="shared" ref="H51:H58" si="8">SUM(E51,G51)</f>
        <v>57</v>
      </c>
      <c r="I51" s="195"/>
      <c r="J51" s="183"/>
    </row>
    <row r="52" spans="1:10" ht="13.95" customHeight="1" thickTop="1" thickBot="1" x14ac:dyDescent="0.35">
      <c r="A52" s="94" t="str">
        <v>H</v>
      </c>
      <c r="B52" s="94" t="str">
        <v>QUINTON Richard</v>
      </c>
      <c r="C52" s="94" t="str">
        <v>CEAPC</v>
      </c>
      <c r="D52" s="94">
        <v>6</v>
      </c>
      <c r="E52" s="80">
        <v>31</v>
      </c>
      <c r="F52" s="94">
        <v>11</v>
      </c>
      <c r="G52" s="80">
        <v>42</v>
      </c>
      <c r="H52" s="87">
        <f t="shared" si="8"/>
        <v>73</v>
      </c>
      <c r="I52" s="195"/>
      <c r="J52" s="183"/>
    </row>
    <row r="53" spans="1:10" ht="13.95" customHeight="1" thickTop="1" thickBot="1" x14ac:dyDescent="0.35">
      <c r="A53" s="94" t="str">
        <v>H</v>
      </c>
      <c r="B53" s="94" t="str">
        <v>WINOGRAD Serge</v>
      </c>
      <c r="C53" s="94" t="str">
        <v>CEAPC</v>
      </c>
      <c r="D53" s="94">
        <v>16</v>
      </c>
      <c r="E53" s="80">
        <v>30</v>
      </c>
      <c r="F53" s="94">
        <v>14</v>
      </c>
      <c r="G53" s="80">
        <v>30</v>
      </c>
      <c r="H53" s="87">
        <f t="shared" si="8"/>
        <v>60</v>
      </c>
      <c r="I53" s="195"/>
      <c r="J53" s="183"/>
    </row>
    <row r="54" spans="1:10" ht="13.95" customHeight="1" thickTop="1" thickBot="1" x14ac:dyDescent="0.35">
      <c r="A54" s="108" t="str">
        <v>H</v>
      </c>
      <c r="B54" s="108" t="str">
        <v>LUCQ Laurent</v>
      </c>
      <c r="C54" s="108" t="str">
        <v>CEBFC</v>
      </c>
      <c r="D54" s="108">
        <v>7</v>
      </c>
      <c r="E54" s="109">
        <v>18</v>
      </c>
      <c r="F54" s="108">
        <v>6</v>
      </c>
      <c r="G54" s="109">
        <v>15</v>
      </c>
      <c r="H54" s="110">
        <f t="shared" si="8"/>
        <v>33</v>
      </c>
      <c r="I54" s="195" cm="1">
        <f t="array" ref="I54">SUMPRODUCT(LARGE(H54:H56,{1;2;3}))</f>
        <v>145</v>
      </c>
      <c r="J54" s="183" t="s">
        <v>659</v>
      </c>
    </row>
    <row r="55" spans="1:10" ht="13.95" customHeight="1" thickTop="1" thickBot="1" x14ac:dyDescent="0.35">
      <c r="A55" s="108" t="str">
        <v>H</v>
      </c>
      <c r="B55" s="108" t="str">
        <v>PETIOT Jérôme</v>
      </c>
      <c r="C55" s="108" t="str">
        <v>CEBFC</v>
      </c>
      <c r="D55" s="108">
        <v>9</v>
      </c>
      <c r="E55" s="109">
        <v>19</v>
      </c>
      <c r="F55" s="108">
        <v>5</v>
      </c>
      <c r="G55" s="109">
        <v>26</v>
      </c>
      <c r="H55" s="110">
        <f t="shared" si="8"/>
        <v>45</v>
      </c>
      <c r="I55" s="195"/>
      <c r="J55" s="183"/>
    </row>
    <row r="56" spans="1:10" ht="13.95" customHeight="1" thickTop="1" thickBot="1" x14ac:dyDescent="0.35">
      <c r="A56" s="108" t="str">
        <v>H</v>
      </c>
      <c r="B56" s="108" t="str">
        <v>RENARD Maxime</v>
      </c>
      <c r="C56" s="108" t="str">
        <v>CEBFC</v>
      </c>
      <c r="D56" s="108">
        <v>20</v>
      </c>
      <c r="E56" s="109">
        <v>35</v>
      </c>
      <c r="F56" s="108">
        <v>13</v>
      </c>
      <c r="G56" s="109">
        <v>32</v>
      </c>
      <c r="H56" s="110">
        <f t="shared" si="8"/>
        <v>67</v>
      </c>
      <c r="I56" s="195"/>
      <c r="J56" s="183"/>
    </row>
    <row r="57" spans="1:10" ht="13.95" customHeight="1" thickTop="1" thickBot="1" x14ac:dyDescent="0.35">
      <c r="A57" s="94" t="str">
        <v>H</v>
      </c>
      <c r="B57" s="94" t="str">
        <v>CAVALLO Jean Pierre</v>
      </c>
      <c r="C57" s="94" t="str">
        <v>CECAZ</v>
      </c>
      <c r="D57" s="94">
        <v>20</v>
      </c>
      <c r="E57" s="80">
        <v>33</v>
      </c>
      <c r="F57" s="94">
        <v>15</v>
      </c>
      <c r="G57" s="80">
        <v>30</v>
      </c>
      <c r="H57" s="87">
        <f t="shared" si="8"/>
        <v>63</v>
      </c>
      <c r="I57" s="195" cm="1">
        <f t="array" ref="I57">SUMPRODUCT(LARGE(H57:H58,{1;2}))</f>
        <v>112</v>
      </c>
      <c r="J57" s="183" t="s">
        <v>658</v>
      </c>
    </row>
    <row r="58" spans="1:10" ht="13.95" customHeight="1" thickTop="1" thickBot="1" x14ac:dyDescent="0.35">
      <c r="A58" s="94" t="str">
        <v>H</v>
      </c>
      <c r="B58" s="94" t="str">
        <v>JAUSSAUD Johan</v>
      </c>
      <c r="C58" s="94" t="str">
        <v>CECAZ</v>
      </c>
      <c r="D58" s="94">
        <v>13</v>
      </c>
      <c r="E58" s="80">
        <v>19</v>
      </c>
      <c r="F58" s="94">
        <v>17</v>
      </c>
      <c r="G58" s="80">
        <v>30</v>
      </c>
      <c r="H58" s="87">
        <f t="shared" si="8"/>
        <v>49</v>
      </c>
      <c r="I58" s="195"/>
      <c r="J58" s="183"/>
    </row>
    <row r="59" spans="1:10" ht="15.6" hidden="1" thickTop="1" thickBot="1" x14ac:dyDescent="0.35">
      <c r="A59" s="103" t="str">
        <v>F</v>
      </c>
      <c r="B59" s="103" t="str">
        <v>BARTELMANN Caroline</v>
      </c>
      <c r="C59" s="103" t="str">
        <v>CEGEE</v>
      </c>
      <c r="D59" s="103">
        <v>10</v>
      </c>
      <c r="E59">
        <v>29</v>
      </c>
      <c r="F59" s="103">
        <v>19</v>
      </c>
      <c r="G59">
        <v>39</v>
      </c>
      <c r="H59" s="104">
        <f t="shared" ref="H59:H60" si="9">SUM(D59:F59)</f>
        <v>58</v>
      </c>
      <c r="I59" s="197" cm="1">
        <f t="array" ref="I59">SUMPRODUCT(LARGE(H59:H60,{1;2}))</f>
        <v>95</v>
      </c>
      <c r="J59"/>
    </row>
    <row r="60" spans="1:10" ht="15.6" hidden="1" thickTop="1" thickBot="1" x14ac:dyDescent="0.35">
      <c r="A60" s="95" t="str">
        <v>F</v>
      </c>
      <c r="B60" s="95" t="str">
        <v>BENOIT Christine</v>
      </c>
      <c r="C60" s="95" t="str">
        <v>CEGEE</v>
      </c>
      <c r="D60" s="95">
        <v>4</v>
      </c>
      <c r="E60">
        <v>31</v>
      </c>
      <c r="F60" s="95">
        <v>2</v>
      </c>
      <c r="G60">
        <v>30</v>
      </c>
      <c r="H60" s="96">
        <f t="shared" si="9"/>
        <v>37</v>
      </c>
      <c r="I60" s="197"/>
      <c r="J60"/>
    </row>
    <row r="61" spans="1:10" ht="13.95" customHeight="1" thickTop="1" thickBot="1" x14ac:dyDescent="0.35">
      <c r="A61" s="108" t="str">
        <v>H</v>
      </c>
      <c r="B61" s="108" t="str">
        <v>GUYOT Florian</v>
      </c>
      <c r="C61" s="108" t="str">
        <v>CEGEE</v>
      </c>
      <c r="D61" s="108">
        <v>16</v>
      </c>
      <c r="E61" s="109">
        <v>34</v>
      </c>
      <c r="F61" s="108">
        <v>10</v>
      </c>
      <c r="G61" s="109">
        <v>26</v>
      </c>
      <c r="H61" s="110">
        <f t="shared" ref="H61:H71" si="10">SUM(E61,G61)</f>
        <v>60</v>
      </c>
      <c r="I61" s="195" cm="1">
        <f t="array" ref="I61">SUMPRODUCT(LARGE(H61:H67,{1;2;3}))</f>
        <v>199</v>
      </c>
      <c r="J61" s="183" t="s">
        <v>649</v>
      </c>
    </row>
    <row r="62" spans="1:10" ht="13.95" customHeight="1" thickTop="1" thickBot="1" x14ac:dyDescent="0.35">
      <c r="A62" s="108" t="str">
        <v>H</v>
      </c>
      <c r="B62" s="108" t="str">
        <v>JOBERT Dominique</v>
      </c>
      <c r="C62" s="108" t="str">
        <v>CEGEE</v>
      </c>
      <c r="D62" s="108">
        <v>0</v>
      </c>
      <c r="E62" s="109">
        <v>0</v>
      </c>
      <c r="F62" s="108">
        <v>3</v>
      </c>
      <c r="G62" s="109">
        <v>27</v>
      </c>
      <c r="H62" s="110">
        <f t="shared" si="10"/>
        <v>27</v>
      </c>
      <c r="I62" s="195"/>
      <c r="J62" s="183"/>
    </row>
    <row r="63" spans="1:10" ht="13.95" customHeight="1" thickTop="1" thickBot="1" x14ac:dyDescent="0.35">
      <c r="A63" s="108" t="str">
        <v>H</v>
      </c>
      <c r="B63" s="108" t="str">
        <v>LUTTMANN Emmanuel</v>
      </c>
      <c r="C63" s="108" t="str">
        <v>CEGEE</v>
      </c>
      <c r="D63" s="108">
        <v>14</v>
      </c>
      <c r="E63" s="109">
        <v>36</v>
      </c>
      <c r="F63" s="108">
        <v>6</v>
      </c>
      <c r="G63" s="109">
        <v>27</v>
      </c>
      <c r="H63" s="110">
        <f t="shared" si="10"/>
        <v>63</v>
      </c>
      <c r="I63" s="195"/>
      <c r="J63" s="183"/>
    </row>
    <row r="64" spans="1:10" ht="13.95" customHeight="1" thickTop="1" thickBot="1" x14ac:dyDescent="0.35">
      <c r="A64" s="108" t="str">
        <v>H</v>
      </c>
      <c r="B64" s="108" t="str">
        <v>MAGI Michel</v>
      </c>
      <c r="C64" s="108" t="str">
        <v>CEGEE</v>
      </c>
      <c r="D64" s="108">
        <v>6</v>
      </c>
      <c r="E64" s="109">
        <v>23</v>
      </c>
      <c r="F64" s="108">
        <v>6</v>
      </c>
      <c r="G64" s="109">
        <v>25</v>
      </c>
      <c r="H64" s="110">
        <f t="shared" si="10"/>
        <v>48</v>
      </c>
      <c r="I64" s="195"/>
      <c r="J64" s="183"/>
    </row>
    <row r="65" spans="1:10" ht="13.95" customHeight="1" thickTop="1" thickBot="1" x14ac:dyDescent="0.35">
      <c r="A65" s="108" t="str">
        <v>H</v>
      </c>
      <c r="B65" s="108" t="str">
        <v>NICOLAS Alain</v>
      </c>
      <c r="C65" s="108" t="str">
        <v>CEGEE</v>
      </c>
      <c r="D65" s="108">
        <v>0</v>
      </c>
      <c r="E65" s="109">
        <v>0</v>
      </c>
      <c r="F65" s="108">
        <v>0</v>
      </c>
      <c r="G65" s="109">
        <v>0</v>
      </c>
      <c r="H65" s="110">
        <f t="shared" si="10"/>
        <v>0</v>
      </c>
      <c r="I65" s="195"/>
      <c r="J65" s="183"/>
    </row>
    <row r="66" spans="1:10" ht="13.95" customHeight="1" thickTop="1" thickBot="1" x14ac:dyDescent="0.35">
      <c r="A66" s="108" t="str">
        <v>H</v>
      </c>
      <c r="B66" s="108" t="str">
        <v>ROLLAND Gautier</v>
      </c>
      <c r="C66" s="108" t="str">
        <v>CEGEE</v>
      </c>
      <c r="D66" s="108">
        <v>15</v>
      </c>
      <c r="E66" s="109">
        <v>35</v>
      </c>
      <c r="F66" s="108">
        <v>19</v>
      </c>
      <c r="G66" s="109">
        <v>41</v>
      </c>
      <c r="H66" s="110">
        <f t="shared" si="10"/>
        <v>76</v>
      </c>
      <c r="I66" s="195"/>
      <c r="J66" s="183"/>
    </row>
    <row r="67" spans="1:10" ht="13.95" customHeight="1" thickTop="1" thickBot="1" x14ac:dyDescent="0.35">
      <c r="A67" s="108" t="str">
        <v>H</v>
      </c>
      <c r="B67" s="108" t="str">
        <v>ZAHM Francois</v>
      </c>
      <c r="C67" s="108" t="str">
        <v>CEGEE</v>
      </c>
      <c r="D67" s="108">
        <v>11</v>
      </c>
      <c r="E67" s="109">
        <v>29</v>
      </c>
      <c r="F67" s="108">
        <v>8</v>
      </c>
      <c r="G67" s="109">
        <v>24</v>
      </c>
      <c r="H67" s="110">
        <f t="shared" si="10"/>
        <v>53</v>
      </c>
      <c r="I67" s="195"/>
      <c r="J67" s="183"/>
    </row>
    <row r="68" spans="1:10" ht="13.95" customHeight="1" thickTop="1" thickBot="1" x14ac:dyDescent="0.35">
      <c r="A68" s="94" t="str">
        <v>H</v>
      </c>
      <c r="B68" s="94" t="str">
        <v>ADAM Hubert</v>
      </c>
      <c r="C68" s="94" t="str">
        <v>CEHDF</v>
      </c>
      <c r="D68" s="94">
        <v>13</v>
      </c>
      <c r="E68" s="80">
        <v>31</v>
      </c>
      <c r="F68" s="94">
        <v>12</v>
      </c>
      <c r="G68" s="80">
        <v>37</v>
      </c>
      <c r="H68" s="87">
        <f t="shared" si="10"/>
        <v>68</v>
      </c>
      <c r="I68" s="195" cm="1">
        <f t="array" ref="I68">SUMPRODUCT(LARGE((H68:H71,H73:H74,H77:H80),{1;2;3}))</f>
        <v>210</v>
      </c>
      <c r="J68" s="183" t="s">
        <v>641</v>
      </c>
    </row>
    <row r="69" spans="1:10" ht="13.95" customHeight="1" thickTop="1" thickBot="1" x14ac:dyDescent="0.35">
      <c r="A69" s="94" t="str">
        <v>H</v>
      </c>
      <c r="B69" s="94" t="str">
        <v>BIOMEZ Florent</v>
      </c>
      <c r="C69" s="94" t="str">
        <v>CEHDF</v>
      </c>
      <c r="D69" s="94">
        <v>17</v>
      </c>
      <c r="E69" s="80">
        <v>37</v>
      </c>
      <c r="F69" s="94">
        <v>5</v>
      </c>
      <c r="G69" s="80">
        <v>23</v>
      </c>
      <c r="H69" s="87">
        <f t="shared" si="10"/>
        <v>60</v>
      </c>
      <c r="I69" s="195"/>
      <c r="J69" s="183"/>
    </row>
    <row r="70" spans="1:10" ht="13.95" customHeight="1" thickTop="1" thickBot="1" x14ac:dyDescent="0.35">
      <c r="A70" s="94" t="str">
        <v>H</v>
      </c>
      <c r="B70" s="94" t="str">
        <v>DELAHAYE Olivier</v>
      </c>
      <c r="C70" s="94" t="str">
        <v>CEHDF</v>
      </c>
      <c r="D70" s="94">
        <v>22</v>
      </c>
      <c r="E70" s="80">
        <v>39</v>
      </c>
      <c r="F70" s="94">
        <v>8</v>
      </c>
      <c r="G70" s="80">
        <v>23</v>
      </c>
      <c r="H70" s="87">
        <f t="shared" si="10"/>
        <v>62</v>
      </c>
      <c r="I70" s="195"/>
      <c r="J70" s="183"/>
    </row>
    <row r="71" spans="1:10" ht="13.95" customHeight="1" thickTop="1" thickBot="1" x14ac:dyDescent="0.35">
      <c r="A71" s="94" t="str">
        <v>H</v>
      </c>
      <c r="B71" s="94" t="str">
        <v>DEVLIES Thierry</v>
      </c>
      <c r="C71" s="94" t="str">
        <v>CEHDF</v>
      </c>
      <c r="D71" s="94">
        <v>8</v>
      </c>
      <c r="E71" s="80">
        <v>29</v>
      </c>
      <c r="F71" s="94">
        <v>14</v>
      </c>
      <c r="G71" s="80">
        <v>38</v>
      </c>
      <c r="H71" s="87">
        <f t="shared" si="10"/>
        <v>67</v>
      </c>
      <c r="I71" s="195"/>
      <c r="J71" s="183"/>
    </row>
    <row r="72" spans="1:10" ht="15.6" hidden="1" customHeight="1" thickTop="1" thickBot="1" x14ac:dyDescent="0.35">
      <c r="A72" s="101" t="str">
        <v>F</v>
      </c>
      <c r="B72" s="101" t="str">
        <v>DUQUENNE Delphine</v>
      </c>
      <c r="C72" s="101" t="str">
        <v>CEHDF</v>
      </c>
      <c r="D72" s="101">
        <v>0</v>
      </c>
      <c r="E72">
        <v>0</v>
      </c>
      <c r="F72" s="101">
        <v>0</v>
      </c>
      <c r="G72">
        <v>0</v>
      </c>
      <c r="H72" s="102">
        <f>SUM(D72:F72)</f>
        <v>0</v>
      </c>
      <c r="I72" s="196"/>
      <c r="J72" s="184"/>
    </row>
    <row r="73" spans="1:10" ht="13.95" customHeight="1" thickTop="1" thickBot="1" x14ac:dyDescent="0.35">
      <c r="A73" s="94" t="str">
        <v>H</v>
      </c>
      <c r="B73" s="94" t="str">
        <v>DUQUENNE Edouard</v>
      </c>
      <c r="C73" s="94" t="str">
        <v>CEHDF</v>
      </c>
      <c r="D73" s="94">
        <v>16</v>
      </c>
      <c r="E73" s="80">
        <v>43</v>
      </c>
      <c r="F73" s="94">
        <v>8</v>
      </c>
      <c r="G73" s="80">
        <v>32</v>
      </c>
      <c r="H73" s="87">
        <f t="shared" ref="H73:H74" si="11">SUM(E73,G73)</f>
        <v>75</v>
      </c>
      <c r="I73" s="195"/>
      <c r="J73" s="183"/>
    </row>
    <row r="74" spans="1:10" ht="13.95" customHeight="1" thickTop="1" thickBot="1" x14ac:dyDescent="0.35">
      <c r="A74" s="94" t="str">
        <v>H</v>
      </c>
      <c r="B74" s="94" t="str">
        <v>HOCHIN Didier</v>
      </c>
      <c r="C74" s="94" t="str">
        <v>CEHDF</v>
      </c>
      <c r="D74" s="94">
        <v>20</v>
      </c>
      <c r="E74" s="80">
        <v>38</v>
      </c>
      <c r="F74" s="94">
        <v>12</v>
      </c>
      <c r="G74" s="80">
        <v>28</v>
      </c>
      <c r="H74" s="87">
        <f t="shared" si="11"/>
        <v>66</v>
      </c>
      <c r="I74" s="195"/>
      <c r="J74" s="183"/>
    </row>
    <row r="75" spans="1:10" ht="15.6" hidden="1" customHeight="1" thickTop="1" thickBot="1" x14ac:dyDescent="0.35">
      <c r="A75" s="106" t="str">
        <v>F</v>
      </c>
      <c r="B75" s="106" t="str">
        <v>HOUSSIN Marie Christine</v>
      </c>
      <c r="C75" s="106" t="str">
        <v>CEHDF</v>
      </c>
      <c r="D75" s="106">
        <v>10</v>
      </c>
      <c r="E75">
        <v>38</v>
      </c>
      <c r="F75" s="106">
        <v>9</v>
      </c>
      <c r="G75">
        <v>36</v>
      </c>
      <c r="H75" s="107">
        <f t="shared" ref="H75:H76" si="12">SUM(D75:F75)</f>
        <v>57</v>
      </c>
      <c r="I75" s="196"/>
      <c r="J75" s="184"/>
    </row>
    <row r="76" spans="1:10" ht="15.6" hidden="1" customHeight="1" thickTop="1" thickBot="1" x14ac:dyDescent="0.35">
      <c r="A76" s="97" t="str">
        <v>F</v>
      </c>
      <c r="B76" s="97" t="str">
        <v>SIMONIN Marie-Claire</v>
      </c>
      <c r="C76" s="97" t="str">
        <v>CEHDF</v>
      </c>
      <c r="D76" s="97">
        <v>3</v>
      </c>
      <c r="E76">
        <v>18</v>
      </c>
      <c r="F76" s="97">
        <v>1</v>
      </c>
      <c r="G76">
        <v>15</v>
      </c>
      <c r="H76" s="98">
        <f t="shared" si="12"/>
        <v>22</v>
      </c>
      <c r="I76" s="196"/>
      <c r="J76" s="184"/>
    </row>
    <row r="77" spans="1:10" ht="13.95" customHeight="1" thickTop="1" thickBot="1" x14ac:dyDescent="0.35">
      <c r="A77" s="94" t="str">
        <v>H</v>
      </c>
      <c r="B77" s="94" t="str">
        <v>SIMONIN Patrick</v>
      </c>
      <c r="C77" s="94" t="str">
        <v>CEHDF</v>
      </c>
      <c r="D77" s="94">
        <v>0</v>
      </c>
      <c r="E77" s="80">
        <v>0</v>
      </c>
      <c r="F77" s="94">
        <v>0</v>
      </c>
      <c r="G77" s="80">
        <v>0</v>
      </c>
      <c r="H77" s="87">
        <f t="shared" ref="H77:H80" si="13">SUM(E77,G77)</f>
        <v>0</v>
      </c>
      <c r="I77" s="195"/>
      <c r="J77" s="183"/>
    </row>
    <row r="78" spans="1:10" ht="13.95" customHeight="1" thickTop="1" thickBot="1" x14ac:dyDescent="0.35">
      <c r="A78" s="94" t="str">
        <v>H</v>
      </c>
      <c r="B78" s="94" t="str">
        <v>VANLABEKE Julien</v>
      </c>
      <c r="C78" s="94" t="str">
        <v>CEHDF</v>
      </c>
      <c r="D78" s="94">
        <v>11</v>
      </c>
      <c r="E78" s="80">
        <v>22</v>
      </c>
      <c r="F78" s="94">
        <v>7</v>
      </c>
      <c r="G78" s="80">
        <v>23</v>
      </c>
      <c r="H78" s="87">
        <f t="shared" si="13"/>
        <v>45</v>
      </c>
      <c r="I78" s="195"/>
      <c r="J78" s="183"/>
    </row>
    <row r="79" spans="1:10" ht="13.95" customHeight="1" thickTop="1" thickBot="1" x14ac:dyDescent="0.35">
      <c r="A79" s="94" t="str">
        <v>H</v>
      </c>
      <c r="B79" s="94" t="str">
        <v>VELU Sylvain</v>
      </c>
      <c r="C79" s="94" t="str">
        <v>CEHDF</v>
      </c>
      <c r="D79" s="94">
        <v>13</v>
      </c>
      <c r="E79" s="80">
        <v>32</v>
      </c>
      <c r="F79" s="94">
        <v>7</v>
      </c>
      <c r="G79" s="80">
        <v>27</v>
      </c>
      <c r="H79" s="87">
        <f t="shared" si="13"/>
        <v>59</v>
      </c>
      <c r="I79" s="195"/>
      <c r="J79" s="183"/>
    </row>
    <row r="80" spans="1:10" ht="13.95" customHeight="1" thickTop="1" thickBot="1" x14ac:dyDescent="0.35">
      <c r="A80" s="94" t="str">
        <v>H</v>
      </c>
      <c r="B80" s="94" t="str">
        <v>VINSSIAT Jean-Paul</v>
      </c>
      <c r="C80" s="94" t="str">
        <v>CEHDF</v>
      </c>
      <c r="D80" s="94">
        <v>7</v>
      </c>
      <c r="E80" s="80">
        <v>22</v>
      </c>
      <c r="F80" s="94">
        <v>7</v>
      </c>
      <c r="G80" s="80">
        <v>29</v>
      </c>
      <c r="H80" s="87">
        <f t="shared" si="13"/>
        <v>51</v>
      </c>
      <c r="I80" s="195"/>
      <c r="J80" s="183"/>
    </row>
    <row r="81" spans="1:10" ht="15.6" hidden="1" customHeight="1" thickTop="1" thickBot="1" x14ac:dyDescent="0.35">
      <c r="A81" s="99" t="str">
        <v>F</v>
      </c>
      <c r="B81" s="99" t="str">
        <v>BAUDIN Anne</v>
      </c>
      <c r="C81" s="99" t="str">
        <v>CEIDF</v>
      </c>
      <c r="D81" s="99">
        <v>22</v>
      </c>
      <c r="E81">
        <v>33</v>
      </c>
      <c r="F81" s="99">
        <v>11</v>
      </c>
      <c r="G81">
        <v>20</v>
      </c>
      <c r="H81" s="100">
        <f>SUM(D81:F81)</f>
        <v>66</v>
      </c>
      <c r="I81" s="196" cm="1">
        <f t="array" ref="I81">SUMPRODUCT(LARGE((H82:H84,H86:H90,H92:H101,H103:H104),{1;2;3}))</f>
        <v>235</v>
      </c>
      <c r="J81"/>
    </row>
    <row r="82" spans="1:10" ht="13.95" customHeight="1" thickTop="1" thickBot="1" x14ac:dyDescent="0.35">
      <c r="A82" s="108" t="str">
        <v>H</v>
      </c>
      <c r="B82" s="108" t="str">
        <v>BAUDIN Gilles</v>
      </c>
      <c r="C82" s="108" t="str">
        <v>CEIDF</v>
      </c>
      <c r="D82" s="108">
        <v>0</v>
      </c>
      <c r="E82" s="109">
        <v>0</v>
      </c>
      <c r="F82" s="108">
        <v>0</v>
      </c>
      <c r="G82" s="109">
        <v>0</v>
      </c>
      <c r="H82" s="110">
        <f t="shared" ref="H82:H84" si="14">SUM(E82,G82)</f>
        <v>0</v>
      </c>
      <c r="I82" s="195"/>
      <c r="J82" s="185" t="s">
        <v>645</v>
      </c>
    </row>
    <row r="83" spans="1:10" ht="13.95" customHeight="1" thickTop="1" thickBot="1" x14ac:dyDescent="0.35">
      <c r="A83" s="108" t="str">
        <v>H</v>
      </c>
      <c r="B83" s="108" t="str">
        <v>BRKIC Alexandre</v>
      </c>
      <c r="C83" s="108" t="str">
        <v>CEIDF</v>
      </c>
      <c r="D83" s="108">
        <v>21</v>
      </c>
      <c r="E83" s="109">
        <v>37</v>
      </c>
      <c r="F83" s="108">
        <v>16</v>
      </c>
      <c r="G83" s="109">
        <v>35</v>
      </c>
      <c r="H83" s="110">
        <f t="shared" si="14"/>
        <v>72</v>
      </c>
      <c r="I83" s="195"/>
      <c r="J83" s="185"/>
    </row>
    <row r="84" spans="1:10" ht="13.95" customHeight="1" thickTop="1" thickBot="1" x14ac:dyDescent="0.35">
      <c r="A84" s="108" t="str">
        <v>H</v>
      </c>
      <c r="B84" s="108" t="str">
        <v>CHENOUNA Djilali</v>
      </c>
      <c r="C84" s="108" t="str">
        <v>CEIDF</v>
      </c>
      <c r="D84" s="108">
        <v>0</v>
      </c>
      <c r="E84" s="109">
        <v>0</v>
      </c>
      <c r="F84" s="108">
        <v>0</v>
      </c>
      <c r="G84" s="109">
        <v>0</v>
      </c>
      <c r="H84" s="110">
        <f t="shared" si="14"/>
        <v>0</v>
      </c>
      <c r="I84" s="195"/>
      <c r="J84" s="185"/>
    </row>
    <row r="85" spans="1:10" ht="15.6" hidden="1" customHeight="1" thickTop="1" thickBot="1" x14ac:dyDescent="0.35">
      <c r="A85" s="99" t="str">
        <v>F</v>
      </c>
      <c r="B85" s="99" t="str">
        <v>CHENOUNA Rachel</v>
      </c>
      <c r="C85" s="99" t="str">
        <v>CEIDF</v>
      </c>
      <c r="D85" s="99">
        <v>3</v>
      </c>
      <c r="E85">
        <v>24</v>
      </c>
      <c r="F85" s="99">
        <v>7</v>
      </c>
      <c r="G85">
        <v>42</v>
      </c>
      <c r="H85" s="100">
        <f>SUM(D85:F85)</f>
        <v>34</v>
      </c>
      <c r="I85" s="196"/>
      <c r="J85" s="184"/>
    </row>
    <row r="86" spans="1:10" ht="13.95" customHeight="1" thickTop="1" thickBot="1" x14ac:dyDescent="0.35">
      <c r="A86" s="108" t="str">
        <v>H</v>
      </c>
      <c r="B86" s="108" t="str">
        <v>CHUSSEAU Cedric</v>
      </c>
      <c r="C86" s="108" t="str">
        <v>CEIDF</v>
      </c>
      <c r="D86" s="108">
        <v>8</v>
      </c>
      <c r="E86" s="109">
        <v>22</v>
      </c>
      <c r="F86" s="108">
        <v>16</v>
      </c>
      <c r="G86" s="109">
        <v>36</v>
      </c>
      <c r="H86" s="110">
        <f>SUM(E86,G86)</f>
        <v>58</v>
      </c>
      <c r="I86" s="195"/>
      <c r="J86" s="185"/>
    </row>
    <row r="87" spans="1:10" ht="15.6" hidden="1" customHeight="1" thickTop="1" thickBot="1" x14ac:dyDescent="0.35">
      <c r="A87" s="99" t="str">
        <v>F</v>
      </c>
      <c r="B87" s="99" t="str">
        <v>CIRENI Maria-Grazia</v>
      </c>
      <c r="C87" s="99" t="str">
        <v>CEIDF</v>
      </c>
      <c r="D87" s="99">
        <v>0</v>
      </c>
      <c r="E87">
        <v>0</v>
      </c>
      <c r="F87" s="99">
        <v>0</v>
      </c>
      <c r="G87">
        <v>0</v>
      </c>
      <c r="H87" s="100">
        <f>SUM(D87:F87)</f>
        <v>0</v>
      </c>
      <c r="I87" s="196"/>
      <c r="J87" s="184"/>
    </row>
    <row r="88" spans="1:10" ht="13.95" customHeight="1" thickTop="1" thickBot="1" x14ac:dyDescent="0.35">
      <c r="A88" s="108" t="str">
        <v>H</v>
      </c>
      <c r="B88" s="108" t="str">
        <v>DEFREMONT Christian</v>
      </c>
      <c r="C88" s="108" t="str">
        <v>CEIDF</v>
      </c>
      <c r="D88" s="108">
        <v>10</v>
      </c>
      <c r="E88" s="109">
        <v>30</v>
      </c>
      <c r="F88" s="108">
        <v>4</v>
      </c>
      <c r="G88" s="109">
        <v>18</v>
      </c>
      <c r="H88" s="110">
        <f t="shared" ref="H88:H90" si="15">SUM(E88,G88)</f>
        <v>48</v>
      </c>
      <c r="I88" s="195"/>
      <c r="J88" s="185"/>
    </row>
    <row r="89" spans="1:10" ht="13.95" customHeight="1" thickTop="1" thickBot="1" x14ac:dyDescent="0.35">
      <c r="A89" s="108" t="str">
        <v>H</v>
      </c>
      <c r="B89" s="108" t="str">
        <v>DELINDE Dany</v>
      </c>
      <c r="C89" s="108" t="str">
        <v>CEIDF</v>
      </c>
      <c r="D89" s="108">
        <v>2</v>
      </c>
      <c r="E89" s="109">
        <v>11</v>
      </c>
      <c r="F89" s="108">
        <v>1</v>
      </c>
      <c r="G89" s="109">
        <v>16</v>
      </c>
      <c r="H89" s="110">
        <f t="shared" si="15"/>
        <v>27</v>
      </c>
      <c r="I89" s="195"/>
      <c r="J89" s="185"/>
    </row>
    <row r="90" spans="1:10" ht="13.95" customHeight="1" thickTop="1" thickBot="1" x14ac:dyDescent="0.35">
      <c r="A90" s="108" t="str">
        <v>H</v>
      </c>
      <c r="B90" s="108" t="str">
        <v>DONADIEU Didier</v>
      </c>
      <c r="C90" s="108" t="str">
        <v>CEIDF</v>
      </c>
      <c r="D90" s="108">
        <v>9</v>
      </c>
      <c r="E90" s="109">
        <v>36</v>
      </c>
      <c r="F90" s="108">
        <v>10</v>
      </c>
      <c r="G90" s="109">
        <v>33</v>
      </c>
      <c r="H90" s="110">
        <f t="shared" si="15"/>
        <v>69</v>
      </c>
      <c r="I90" s="195"/>
      <c r="J90" s="185"/>
    </row>
    <row r="91" spans="1:10" ht="15.6" hidden="1" customHeight="1" thickTop="1" thickBot="1" x14ac:dyDescent="0.35">
      <c r="A91" s="99" t="str">
        <v>F</v>
      </c>
      <c r="B91" s="99" t="str">
        <v>FOUASSEAU-QUERBES Pascale</v>
      </c>
      <c r="C91" s="99" t="str">
        <v>CEIDF</v>
      </c>
      <c r="D91" s="99">
        <v>0</v>
      </c>
      <c r="E91">
        <v>7</v>
      </c>
      <c r="F91" s="99">
        <v>1</v>
      </c>
      <c r="G91">
        <v>17</v>
      </c>
      <c r="H91" s="100">
        <f>SUM(D91:F91)</f>
        <v>8</v>
      </c>
      <c r="I91" s="196"/>
      <c r="J91" s="184"/>
    </row>
    <row r="92" spans="1:10" ht="13.95" customHeight="1" thickTop="1" thickBot="1" x14ac:dyDescent="0.35">
      <c r="A92" s="108" t="str">
        <v>H</v>
      </c>
      <c r="B92" s="108" t="str">
        <v>GONDOLE Philippe</v>
      </c>
      <c r="C92" s="108" t="str">
        <v>CEIDF</v>
      </c>
      <c r="D92" s="108">
        <v>9</v>
      </c>
      <c r="E92" s="109">
        <v>24</v>
      </c>
      <c r="F92" s="108">
        <v>10</v>
      </c>
      <c r="G92" s="109">
        <v>23</v>
      </c>
      <c r="H92" s="110">
        <f t="shared" ref="H92:H101" si="16">SUM(E92,G92)</f>
        <v>47</v>
      </c>
      <c r="I92" s="195"/>
      <c r="J92" s="185"/>
    </row>
    <row r="93" spans="1:10" ht="13.95" customHeight="1" thickTop="1" thickBot="1" x14ac:dyDescent="0.35">
      <c r="A93" s="108" t="str">
        <v>H</v>
      </c>
      <c r="B93" s="108" t="str">
        <v>HOUDOUIN Didier</v>
      </c>
      <c r="C93" s="108" t="str">
        <v>CEIDF</v>
      </c>
      <c r="D93" s="108">
        <v>19</v>
      </c>
      <c r="E93" s="109">
        <v>41</v>
      </c>
      <c r="F93" s="108">
        <v>16</v>
      </c>
      <c r="G93" s="109">
        <v>41</v>
      </c>
      <c r="H93" s="110">
        <f t="shared" si="16"/>
        <v>82</v>
      </c>
      <c r="I93" s="195"/>
      <c r="J93" s="185"/>
    </row>
    <row r="94" spans="1:10" ht="13.95" customHeight="1" thickTop="1" thickBot="1" x14ac:dyDescent="0.35">
      <c r="A94" s="108" t="str">
        <v>H</v>
      </c>
      <c r="B94" s="108" t="str">
        <v>ILLIVI Sylvain</v>
      </c>
      <c r="C94" s="108" t="str">
        <v>CEIDF</v>
      </c>
      <c r="D94" s="108">
        <v>11</v>
      </c>
      <c r="E94" s="109">
        <v>41</v>
      </c>
      <c r="F94" s="108">
        <v>2</v>
      </c>
      <c r="G94" s="109">
        <v>28</v>
      </c>
      <c r="H94" s="110">
        <f t="shared" si="16"/>
        <v>69</v>
      </c>
      <c r="I94" s="195"/>
      <c r="J94" s="185"/>
    </row>
    <row r="95" spans="1:10" ht="13.95" customHeight="1" thickTop="1" thickBot="1" x14ac:dyDescent="0.35">
      <c r="A95" s="108" t="str">
        <v>H</v>
      </c>
      <c r="B95" s="108" t="str">
        <v>LAMBILLON Sebastien</v>
      </c>
      <c r="C95" s="108" t="str">
        <v>CEIDF</v>
      </c>
      <c r="D95" s="108">
        <v>12</v>
      </c>
      <c r="E95" s="109">
        <v>25</v>
      </c>
      <c r="F95" s="108">
        <v>8</v>
      </c>
      <c r="G95" s="109">
        <v>21</v>
      </c>
      <c r="H95" s="110">
        <f t="shared" si="16"/>
        <v>46</v>
      </c>
      <c r="I95" s="195"/>
      <c r="J95" s="185"/>
    </row>
    <row r="96" spans="1:10" ht="13.95" customHeight="1" thickTop="1" thickBot="1" x14ac:dyDescent="0.35">
      <c r="A96" s="108" t="str">
        <v>H</v>
      </c>
      <c r="B96" s="108" t="str">
        <v>LE DRU Jean-Jacques</v>
      </c>
      <c r="C96" s="108" t="str">
        <v>CEIDF</v>
      </c>
      <c r="D96" s="108">
        <v>20</v>
      </c>
      <c r="E96" s="109">
        <v>43</v>
      </c>
      <c r="F96" s="108">
        <v>8</v>
      </c>
      <c r="G96" s="109">
        <v>27</v>
      </c>
      <c r="H96" s="110">
        <f t="shared" si="16"/>
        <v>70</v>
      </c>
      <c r="I96" s="195"/>
      <c r="J96" s="185"/>
    </row>
    <row r="97" spans="1:10" ht="13.95" customHeight="1" thickTop="1" thickBot="1" x14ac:dyDescent="0.35">
      <c r="A97" s="108" t="str">
        <v>H</v>
      </c>
      <c r="B97" s="108" t="str">
        <v>LECLERCQ Alexandre</v>
      </c>
      <c r="C97" s="108" t="str">
        <v>CEIDF</v>
      </c>
      <c r="D97" s="108">
        <v>4</v>
      </c>
      <c r="E97" s="109">
        <v>27</v>
      </c>
      <c r="F97" s="108">
        <v>7</v>
      </c>
      <c r="G97" s="109">
        <v>41</v>
      </c>
      <c r="H97" s="110">
        <f t="shared" si="16"/>
        <v>68</v>
      </c>
      <c r="I97" s="195"/>
      <c r="J97" s="185"/>
    </row>
    <row r="98" spans="1:10" ht="13.95" customHeight="1" thickTop="1" thickBot="1" x14ac:dyDescent="0.35">
      <c r="A98" s="108" t="str">
        <v>H</v>
      </c>
      <c r="B98" s="108" t="str">
        <v>LETHONGSAVARN Vivien</v>
      </c>
      <c r="C98" s="108" t="str">
        <v>CEIDF</v>
      </c>
      <c r="D98" s="108">
        <v>0</v>
      </c>
      <c r="E98" s="109">
        <v>0</v>
      </c>
      <c r="F98" s="108">
        <v>0</v>
      </c>
      <c r="G98" s="109">
        <v>0</v>
      </c>
      <c r="H98" s="110">
        <f t="shared" si="16"/>
        <v>0</v>
      </c>
      <c r="I98" s="195"/>
      <c r="J98" s="185"/>
    </row>
    <row r="99" spans="1:10" ht="13.95" customHeight="1" thickTop="1" thickBot="1" x14ac:dyDescent="0.35">
      <c r="A99" s="108" t="str">
        <v>H</v>
      </c>
      <c r="B99" s="108" t="str">
        <v>MEDENOUVO Rolic</v>
      </c>
      <c r="C99" s="108" t="str">
        <v>CEIDF</v>
      </c>
      <c r="D99" s="108">
        <v>8</v>
      </c>
      <c r="E99" s="109">
        <v>35</v>
      </c>
      <c r="F99" s="108">
        <v>12</v>
      </c>
      <c r="G99" s="109">
        <v>46</v>
      </c>
      <c r="H99" s="110">
        <f t="shared" si="16"/>
        <v>81</v>
      </c>
      <c r="I99" s="195"/>
      <c r="J99" s="185"/>
    </row>
    <row r="100" spans="1:10" ht="13.95" customHeight="1" thickTop="1" thickBot="1" x14ac:dyDescent="0.35">
      <c r="A100" s="108" t="str">
        <v>H</v>
      </c>
      <c r="B100" s="108" t="str">
        <v>MOSTEFAI Jean-Claude</v>
      </c>
      <c r="C100" s="108" t="str">
        <v>CEIDF</v>
      </c>
      <c r="D100" s="108">
        <v>8</v>
      </c>
      <c r="E100" s="109">
        <v>31</v>
      </c>
      <c r="F100" s="108">
        <v>10</v>
      </c>
      <c r="G100" s="109">
        <v>33</v>
      </c>
      <c r="H100" s="110">
        <f t="shared" si="16"/>
        <v>64</v>
      </c>
      <c r="I100" s="195"/>
      <c r="J100" s="185"/>
    </row>
    <row r="101" spans="1:10" ht="13.95" customHeight="1" thickTop="1" thickBot="1" x14ac:dyDescent="0.35">
      <c r="A101" s="108" t="str">
        <v>H</v>
      </c>
      <c r="B101" s="108" t="str">
        <v>MSICA Jean-Jacques</v>
      </c>
      <c r="C101" s="108" t="str">
        <v>CEIDF</v>
      </c>
      <c r="D101" s="108">
        <v>0</v>
      </c>
      <c r="E101" s="109">
        <v>0</v>
      </c>
      <c r="F101" s="108">
        <v>0</v>
      </c>
      <c r="G101" s="109">
        <v>0</v>
      </c>
      <c r="H101" s="110">
        <f t="shared" si="16"/>
        <v>0</v>
      </c>
      <c r="I101" s="195"/>
      <c r="J101" s="185"/>
    </row>
    <row r="102" spans="1:10" ht="15.6" hidden="1" customHeight="1" thickTop="1" thickBot="1" x14ac:dyDescent="0.35">
      <c r="A102" s="99" t="str">
        <v>F</v>
      </c>
      <c r="B102" s="99" t="str">
        <v>PERRIERE Valérie</v>
      </c>
      <c r="C102" s="99" t="str">
        <v>CEIDF</v>
      </c>
      <c r="D102" s="99">
        <v>5</v>
      </c>
      <c r="E102">
        <v>31</v>
      </c>
      <c r="F102" s="99">
        <v>1</v>
      </c>
      <c r="G102">
        <v>20</v>
      </c>
      <c r="H102" s="100">
        <f>SUM(D102:F102)</f>
        <v>37</v>
      </c>
      <c r="I102" s="196"/>
      <c r="J102" s="184"/>
    </row>
    <row r="103" spans="1:10" ht="13.95" customHeight="1" thickTop="1" thickBot="1" x14ac:dyDescent="0.35">
      <c r="A103" s="108" t="str">
        <v>H</v>
      </c>
      <c r="B103" s="108" t="str">
        <v>QUERBES Patrice</v>
      </c>
      <c r="C103" s="108" t="str">
        <v>CEIDF</v>
      </c>
      <c r="D103" s="108">
        <v>0</v>
      </c>
      <c r="E103" s="109">
        <v>0</v>
      </c>
      <c r="F103" s="108">
        <v>0</v>
      </c>
      <c r="G103" s="109">
        <v>0</v>
      </c>
      <c r="H103" s="110">
        <f t="shared" ref="H103:H107" si="17">SUM(E103,G103)</f>
        <v>0</v>
      </c>
      <c r="I103" s="195"/>
      <c r="J103" s="185"/>
    </row>
    <row r="104" spans="1:10" ht="13.95" customHeight="1" thickTop="1" thickBot="1" x14ac:dyDescent="0.35">
      <c r="A104" s="108" t="str">
        <v>H</v>
      </c>
      <c r="B104" s="108" t="str">
        <v>RIEUNIER Jean-Rémi</v>
      </c>
      <c r="C104" s="108" t="str">
        <v>CEIDF</v>
      </c>
      <c r="D104" s="108">
        <v>25</v>
      </c>
      <c r="E104" s="109">
        <v>27</v>
      </c>
      <c r="F104" s="108">
        <v>29</v>
      </c>
      <c r="G104" s="109">
        <v>32</v>
      </c>
      <c r="H104" s="110">
        <f t="shared" si="17"/>
        <v>59</v>
      </c>
      <c r="I104" s="195"/>
      <c r="J104" s="185"/>
    </row>
    <row r="105" spans="1:10" ht="13.95" customHeight="1" thickTop="1" thickBot="1" x14ac:dyDescent="0.35">
      <c r="A105" s="94" t="str">
        <v>H</v>
      </c>
      <c r="B105" s="94" t="str">
        <v>BOURSIER Anthony</v>
      </c>
      <c r="C105" s="94" t="str">
        <v>CELC</v>
      </c>
      <c r="D105" s="94">
        <v>17</v>
      </c>
      <c r="E105" s="80">
        <v>34</v>
      </c>
      <c r="F105" s="94">
        <v>17</v>
      </c>
      <c r="G105" s="80">
        <v>34</v>
      </c>
      <c r="H105" s="87">
        <f t="shared" si="17"/>
        <v>68</v>
      </c>
      <c r="I105" s="195" cm="1">
        <f t="array" ref="I105">SUMPRODUCT(LARGE((H105:H107,H109,H111),{1;2;3}))</f>
        <v>194</v>
      </c>
      <c r="J105" s="183" t="s">
        <v>637</v>
      </c>
    </row>
    <row r="106" spans="1:10" ht="13.95" customHeight="1" thickTop="1" thickBot="1" x14ac:dyDescent="0.35">
      <c r="A106" s="94" t="str">
        <v>H</v>
      </c>
      <c r="B106" s="94" t="str">
        <v>BRIGNON Michel</v>
      </c>
      <c r="C106" s="94" t="str">
        <v>CELC</v>
      </c>
      <c r="D106" s="94">
        <v>20</v>
      </c>
      <c r="E106" s="80">
        <v>39</v>
      </c>
      <c r="F106" s="94">
        <v>5</v>
      </c>
      <c r="G106" s="80">
        <v>22</v>
      </c>
      <c r="H106" s="87">
        <f t="shared" si="17"/>
        <v>61</v>
      </c>
      <c r="I106" s="195"/>
      <c r="J106" s="183"/>
    </row>
    <row r="107" spans="1:10" ht="13.95" customHeight="1" thickTop="1" thickBot="1" x14ac:dyDescent="0.35">
      <c r="A107" s="94" t="str">
        <v>H</v>
      </c>
      <c r="B107" s="94" t="str">
        <v>DEPARDIEU Franck</v>
      </c>
      <c r="C107" s="94" t="str">
        <v>CELC</v>
      </c>
      <c r="D107" s="94">
        <v>14</v>
      </c>
      <c r="E107" s="80">
        <v>26</v>
      </c>
      <c r="F107" s="94">
        <v>19</v>
      </c>
      <c r="G107" s="80">
        <v>32</v>
      </c>
      <c r="H107" s="87">
        <f t="shared" si="17"/>
        <v>58</v>
      </c>
      <c r="I107" s="195"/>
      <c r="J107" s="183"/>
    </row>
    <row r="108" spans="1:10" ht="15.6" hidden="1" customHeight="1" thickTop="1" thickBot="1" x14ac:dyDescent="0.35">
      <c r="A108" s="101" t="str">
        <v>F</v>
      </c>
      <c r="B108" s="101" t="str">
        <v>DOUANGDARA EPOUSE QUEVAL Alice</v>
      </c>
      <c r="C108" s="101" t="str">
        <v>CELC</v>
      </c>
      <c r="D108" s="101">
        <v>10</v>
      </c>
      <c r="E108">
        <v>27</v>
      </c>
      <c r="F108" s="101">
        <v>5</v>
      </c>
      <c r="G108">
        <v>22</v>
      </c>
      <c r="H108" s="102">
        <f>SUM(D108:F108)</f>
        <v>42</v>
      </c>
      <c r="I108" s="196"/>
      <c r="J108" s="184"/>
    </row>
    <row r="109" spans="1:10" ht="13.95" customHeight="1" thickTop="1" thickBot="1" x14ac:dyDescent="0.35">
      <c r="A109" s="94" t="str">
        <v>H</v>
      </c>
      <c r="B109" s="94" t="str">
        <v>MARINIER Frederic</v>
      </c>
      <c r="C109" s="94" t="str">
        <v>CELC</v>
      </c>
      <c r="D109" s="94">
        <v>24</v>
      </c>
      <c r="E109" s="80">
        <v>33</v>
      </c>
      <c r="F109" s="94">
        <v>20</v>
      </c>
      <c r="G109" s="80">
        <v>32</v>
      </c>
      <c r="H109" s="87">
        <f>SUM(E109,G109)</f>
        <v>65</v>
      </c>
      <c r="I109" s="195"/>
      <c r="J109" s="183"/>
    </row>
    <row r="110" spans="1:10" ht="15.6" hidden="1" customHeight="1" thickTop="1" thickBot="1" x14ac:dyDescent="0.35">
      <c r="A110" s="101" t="str">
        <v>F</v>
      </c>
      <c r="B110" s="101" t="str">
        <v>ROUGER Isabelle</v>
      </c>
      <c r="C110" s="101" t="str">
        <v>CELC</v>
      </c>
      <c r="D110" s="101">
        <v>11</v>
      </c>
      <c r="E110">
        <v>32</v>
      </c>
      <c r="F110" s="101">
        <v>10</v>
      </c>
      <c r="G110">
        <v>37</v>
      </c>
      <c r="H110" s="102">
        <f>SUM(D110:F110)</f>
        <v>53</v>
      </c>
      <c r="I110" s="196"/>
      <c r="J110" s="184"/>
    </row>
    <row r="111" spans="1:10" ht="13.95" customHeight="1" thickTop="1" thickBot="1" x14ac:dyDescent="0.35">
      <c r="A111" s="94" t="str">
        <v>H</v>
      </c>
      <c r="B111" s="94" t="str">
        <v>ROUGER Sylvain</v>
      </c>
      <c r="C111" s="94" t="str">
        <v>CELC</v>
      </c>
      <c r="D111" s="94">
        <v>0</v>
      </c>
      <c r="E111" s="80">
        <v>0</v>
      </c>
      <c r="F111" s="94">
        <v>0</v>
      </c>
      <c r="G111" s="80">
        <v>0</v>
      </c>
      <c r="H111" s="87">
        <f t="shared" ref="H111:H112" si="18">SUM(E111,G111)</f>
        <v>0</v>
      </c>
      <c r="I111" s="195"/>
      <c r="J111" s="183"/>
    </row>
    <row r="112" spans="1:10" ht="13.95" customHeight="1" thickTop="1" thickBot="1" x14ac:dyDescent="0.35">
      <c r="A112" s="108" t="str">
        <v>H</v>
      </c>
      <c r="B112" s="108" t="str">
        <v>NUGUES Alain</v>
      </c>
      <c r="C112" s="108" t="str">
        <v>CELR</v>
      </c>
      <c r="D112" s="108">
        <v>7</v>
      </c>
      <c r="E112" s="109">
        <v>33</v>
      </c>
      <c r="F112" s="108">
        <v>4</v>
      </c>
      <c r="G112" s="109">
        <v>34</v>
      </c>
      <c r="H112" s="110">
        <f t="shared" si="18"/>
        <v>67</v>
      </c>
      <c r="I112" s="195" cm="1">
        <f t="array" ref="I112">SUMPRODUCT(LARGE((H112,H114),{1;2}))</f>
        <v>123</v>
      </c>
      <c r="J112" s="183" t="s">
        <v>654</v>
      </c>
    </row>
    <row r="113" spans="1:10" ht="15.6" hidden="1" customHeight="1" thickTop="1" thickBot="1" x14ac:dyDescent="0.35">
      <c r="A113" s="99" t="str">
        <v>F</v>
      </c>
      <c r="B113" s="99" t="str">
        <v>NUGUES Françoise</v>
      </c>
      <c r="C113" s="99" t="str">
        <v>CELR</v>
      </c>
      <c r="D113" s="99">
        <v>11</v>
      </c>
      <c r="E113">
        <v>36</v>
      </c>
      <c r="F113" s="99">
        <v>2</v>
      </c>
      <c r="G113">
        <v>13</v>
      </c>
      <c r="H113" s="100">
        <f>SUM(D113:F113)</f>
        <v>49</v>
      </c>
      <c r="I113" s="196"/>
      <c r="J113" s="184"/>
    </row>
    <row r="114" spans="1:10" ht="13.95" customHeight="1" thickTop="1" thickBot="1" x14ac:dyDescent="0.35">
      <c r="A114" s="108" t="str">
        <v>H</v>
      </c>
      <c r="B114" s="108" t="str">
        <v>VIGIER Christophe</v>
      </c>
      <c r="C114" s="108" t="str">
        <v>CELR</v>
      </c>
      <c r="D114" s="108">
        <v>17</v>
      </c>
      <c r="E114" s="109">
        <v>32</v>
      </c>
      <c r="F114" s="108">
        <v>12</v>
      </c>
      <c r="G114" s="109">
        <v>24</v>
      </c>
      <c r="H114" s="110">
        <f t="shared" ref="H114:H117" si="19">SUM(E114,G114)</f>
        <v>56</v>
      </c>
      <c r="I114" s="195"/>
      <c r="J114" s="183"/>
    </row>
    <row r="115" spans="1:10" ht="13.95" customHeight="1" thickTop="1" thickBot="1" x14ac:dyDescent="0.35">
      <c r="A115" s="94" t="str">
        <v>H</v>
      </c>
      <c r="B115" s="94" t="str">
        <v>LEURS Jean-Francois</v>
      </c>
      <c r="C115" s="94" t="str">
        <v>CEMP</v>
      </c>
      <c r="D115" s="94">
        <v>22</v>
      </c>
      <c r="E115" s="80">
        <v>33</v>
      </c>
      <c r="F115" s="94">
        <v>16</v>
      </c>
      <c r="G115" s="80">
        <v>28</v>
      </c>
      <c r="H115" s="87">
        <f t="shared" si="19"/>
        <v>61</v>
      </c>
      <c r="I115" s="147" cm="1">
        <f t="array" ref="I115">SUMPRODUCT(LARGE(H115,{1}))</f>
        <v>61</v>
      </c>
      <c r="J115" s="89" t="s">
        <v>663</v>
      </c>
    </row>
    <row r="116" spans="1:10" ht="13.95" customHeight="1" thickTop="1" thickBot="1" x14ac:dyDescent="0.35">
      <c r="A116" s="108" t="str">
        <v>H</v>
      </c>
      <c r="B116" s="108" t="str">
        <v>CHIFFARD Yves</v>
      </c>
      <c r="C116" s="108" t="str">
        <v>CEN</v>
      </c>
      <c r="D116" s="108">
        <v>0</v>
      </c>
      <c r="E116" s="109">
        <v>0</v>
      </c>
      <c r="F116" s="108">
        <v>0</v>
      </c>
      <c r="G116" s="109">
        <v>0</v>
      </c>
      <c r="H116" s="110">
        <f t="shared" si="19"/>
        <v>0</v>
      </c>
      <c r="I116" s="195" cm="1">
        <f t="array" ref="I116">SUMPRODUCT(LARGE((H116:H117,H119:H120),{1;2;3}))</f>
        <v>161</v>
      </c>
      <c r="J116" s="183" t="s">
        <v>656</v>
      </c>
    </row>
    <row r="117" spans="1:10" ht="13.95" customHeight="1" thickTop="1" thickBot="1" x14ac:dyDescent="0.35">
      <c r="A117" s="108" t="str">
        <v>H</v>
      </c>
      <c r="B117" s="108" t="str">
        <v>CRIERE Frédéric</v>
      </c>
      <c r="C117" s="108" t="str">
        <v>CEN</v>
      </c>
      <c r="D117" s="108">
        <v>14</v>
      </c>
      <c r="E117" s="109">
        <v>28</v>
      </c>
      <c r="F117" s="108">
        <v>13</v>
      </c>
      <c r="G117" s="109">
        <v>27</v>
      </c>
      <c r="H117" s="110">
        <f t="shared" si="19"/>
        <v>55</v>
      </c>
      <c r="I117" s="195"/>
      <c r="J117" s="183"/>
    </row>
    <row r="118" spans="1:10" ht="15.6" hidden="1" customHeight="1" thickTop="1" thickBot="1" x14ac:dyDescent="0.35">
      <c r="A118" s="101" t="str">
        <v>F</v>
      </c>
      <c r="B118" s="101" t="str">
        <v>DESMARAIS Catherine</v>
      </c>
      <c r="C118" s="101" t="str">
        <v>CEN</v>
      </c>
      <c r="D118" s="101">
        <v>12</v>
      </c>
      <c r="E118">
        <v>28</v>
      </c>
      <c r="F118" s="101">
        <v>14</v>
      </c>
      <c r="G118">
        <v>32</v>
      </c>
      <c r="H118" s="102">
        <f>SUM(D118:F118)</f>
        <v>54</v>
      </c>
      <c r="I118" s="196"/>
      <c r="J118" s="184"/>
    </row>
    <row r="119" spans="1:10" ht="13.95" customHeight="1" thickTop="1" thickBot="1" x14ac:dyDescent="0.35">
      <c r="A119" s="108" t="str">
        <v>H</v>
      </c>
      <c r="B119" s="108" t="str">
        <v>LIEUPART Thierry</v>
      </c>
      <c r="C119" s="108" t="str">
        <v>CEN</v>
      </c>
      <c r="D119" s="108">
        <v>10</v>
      </c>
      <c r="E119" s="109">
        <v>22</v>
      </c>
      <c r="F119" s="108">
        <v>4</v>
      </c>
      <c r="G119" s="109">
        <v>20</v>
      </c>
      <c r="H119" s="110">
        <f t="shared" ref="H119:H120" si="20">SUM(E119,G119)</f>
        <v>42</v>
      </c>
      <c r="I119" s="195"/>
      <c r="J119" s="183"/>
    </row>
    <row r="120" spans="1:10" ht="13.95" customHeight="1" thickTop="1" thickBot="1" x14ac:dyDescent="0.35">
      <c r="A120" s="108" t="str">
        <v>H</v>
      </c>
      <c r="B120" s="108" t="str">
        <v>LIGOUGNE Jean-Christophe</v>
      </c>
      <c r="C120" s="108" t="str">
        <v>CEN</v>
      </c>
      <c r="D120" s="108">
        <v>14</v>
      </c>
      <c r="E120" s="109">
        <v>28</v>
      </c>
      <c r="F120" s="108">
        <v>18</v>
      </c>
      <c r="G120" s="109">
        <v>36</v>
      </c>
      <c r="H120" s="110">
        <f t="shared" si="20"/>
        <v>64</v>
      </c>
      <c r="I120" s="195"/>
      <c r="J120" s="183"/>
    </row>
    <row r="121" spans="1:10" ht="15.6" hidden="1" customHeight="1" thickTop="1" thickBot="1" x14ac:dyDescent="0.35">
      <c r="A121" s="101" t="str">
        <v>F</v>
      </c>
      <c r="B121" s="101" t="str">
        <v>VARCHON Christine</v>
      </c>
      <c r="C121" s="101" t="str">
        <v>CEN</v>
      </c>
      <c r="D121" s="101">
        <v>8</v>
      </c>
      <c r="E121">
        <v>34</v>
      </c>
      <c r="F121" s="101">
        <v>7</v>
      </c>
      <c r="G121">
        <v>33</v>
      </c>
      <c r="H121" s="102">
        <f>SUM(D121:F121)</f>
        <v>49</v>
      </c>
      <c r="I121" s="196"/>
      <c r="J121"/>
    </row>
    <row r="122" spans="1:10" ht="13.95" customHeight="1" thickTop="1" thickBot="1" x14ac:dyDescent="0.35">
      <c r="A122" s="94" t="str">
        <v>H</v>
      </c>
      <c r="B122" s="94" t="str">
        <v>AGUEL Mohamed</v>
      </c>
      <c r="C122" s="94" t="str">
        <v>CEPAC</v>
      </c>
      <c r="D122" s="94">
        <v>1</v>
      </c>
      <c r="E122" s="80">
        <v>14</v>
      </c>
      <c r="F122" s="94">
        <v>3</v>
      </c>
      <c r="G122" s="80">
        <v>20</v>
      </c>
      <c r="H122" s="87">
        <f t="shared" ref="H122:H125" si="21">SUM(E122,G122)</f>
        <v>34</v>
      </c>
      <c r="I122" s="195" cm="1">
        <f t="array" ref="I122">SUMPRODUCT(LARGE((H122:H125,H127),{1;2;3}))</f>
        <v>200</v>
      </c>
      <c r="J122" s="183" t="s">
        <v>647</v>
      </c>
    </row>
    <row r="123" spans="1:10" ht="13.95" customHeight="1" thickTop="1" thickBot="1" x14ac:dyDescent="0.35">
      <c r="A123" s="94" t="str">
        <v>H</v>
      </c>
      <c r="B123" s="94" t="str">
        <v>MICELI Laurent</v>
      </c>
      <c r="C123" s="94" t="str">
        <v>CEPAC</v>
      </c>
      <c r="D123" s="94">
        <v>26</v>
      </c>
      <c r="E123" s="80">
        <v>34</v>
      </c>
      <c r="F123" s="94">
        <v>22</v>
      </c>
      <c r="G123" s="80">
        <v>32</v>
      </c>
      <c r="H123" s="87">
        <f t="shared" si="21"/>
        <v>66</v>
      </c>
      <c r="I123" s="195"/>
      <c r="J123" s="183"/>
    </row>
    <row r="124" spans="1:10" ht="13.95" customHeight="1" thickTop="1" thickBot="1" x14ac:dyDescent="0.35">
      <c r="A124" s="94" t="str">
        <v>H</v>
      </c>
      <c r="B124" s="94" t="str">
        <v>MORFIN Alain</v>
      </c>
      <c r="C124" s="94" t="str">
        <v>CEPAC</v>
      </c>
      <c r="D124" s="94">
        <v>16</v>
      </c>
      <c r="E124" s="80">
        <v>29</v>
      </c>
      <c r="F124" s="94">
        <v>16</v>
      </c>
      <c r="G124" s="80">
        <v>31</v>
      </c>
      <c r="H124" s="87">
        <f t="shared" si="21"/>
        <v>60</v>
      </c>
      <c r="I124" s="195"/>
      <c r="J124" s="183"/>
    </row>
    <row r="125" spans="1:10" ht="13.95" customHeight="1" thickTop="1" thickBot="1" x14ac:dyDescent="0.35">
      <c r="A125" s="94" t="str">
        <v>H</v>
      </c>
      <c r="B125" s="94" t="str">
        <v>MOTREFF Thierry</v>
      </c>
      <c r="C125" s="94" t="str">
        <v>CEPAC</v>
      </c>
      <c r="D125" s="94">
        <v>7</v>
      </c>
      <c r="E125" s="80">
        <v>33</v>
      </c>
      <c r="F125" s="94">
        <v>6</v>
      </c>
      <c r="G125" s="80">
        <v>35</v>
      </c>
      <c r="H125" s="87">
        <f t="shared" si="21"/>
        <v>68</v>
      </c>
      <c r="I125" s="195"/>
      <c r="J125" s="183"/>
    </row>
    <row r="126" spans="1:10" ht="15.6" hidden="1" customHeight="1" thickTop="1" thickBot="1" x14ac:dyDescent="0.35">
      <c r="A126" s="99" t="str">
        <v>F</v>
      </c>
      <c r="B126" s="99" t="str">
        <v>PARISSE Agnes</v>
      </c>
      <c r="C126" s="99" t="str">
        <v>CEPAC</v>
      </c>
      <c r="D126" s="99">
        <v>10</v>
      </c>
      <c r="E126">
        <v>27</v>
      </c>
      <c r="F126" s="99">
        <v>7</v>
      </c>
      <c r="G126">
        <v>24</v>
      </c>
      <c r="H126" s="100">
        <f>SUM(D126:F126)</f>
        <v>44</v>
      </c>
      <c r="I126" s="196"/>
      <c r="J126" s="184"/>
    </row>
    <row r="127" spans="1:10" ht="13.95" customHeight="1" thickTop="1" thickBot="1" x14ac:dyDescent="0.35">
      <c r="A127" s="94" t="str">
        <v>H</v>
      </c>
      <c r="B127" s="94" t="str">
        <v>PIERRE Herve</v>
      </c>
      <c r="C127" s="94" t="str">
        <v>CEPAC</v>
      </c>
      <c r="D127" s="94">
        <v>18</v>
      </c>
      <c r="E127" s="80">
        <v>36</v>
      </c>
      <c r="F127" s="94">
        <v>13</v>
      </c>
      <c r="G127" s="80">
        <v>30</v>
      </c>
      <c r="H127" s="87">
        <f t="shared" ref="H127:H136" si="22">SUM(E127,G127)</f>
        <v>66</v>
      </c>
      <c r="I127" s="195"/>
      <c r="J127" s="183"/>
    </row>
    <row r="128" spans="1:10" ht="13.95" customHeight="1" thickTop="1" thickBot="1" x14ac:dyDescent="0.35">
      <c r="A128" s="108" t="str">
        <v>H</v>
      </c>
      <c r="B128" s="108" t="str">
        <v>CHOUVELON Bruno</v>
      </c>
      <c r="C128" s="108" t="str">
        <v>CEPAL</v>
      </c>
      <c r="D128" s="108">
        <v>11</v>
      </c>
      <c r="E128" s="109">
        <v>33</v>
      </c>
      <c r="F128" s="108">
        <v>5</v>
      </c>
      <c r="G128" s="109">
        <v>22</v>
      </c>
      <c r="H128" s="110">
        <f t="shared" si="22"/>
        <v>55</v>
      </c>
      <c r="I128" s="195" cm="1">
        <f t="array" ref="I128">SUMPRODUCT(LARGE(H128:H129,{1;2}))</f>
        <v>136</v>
      </c>
      <c r="J128" s="183" t="s">
        <v>657</v>
      </c>
    </row>
    <row r="129" spans="1:10" ht="13.95" customHeight="1" thickTop="1" thickBot="1" x14ac:dyDescent="0.35">
      <c r="A129" s="108" t="str">
        <v>H</v>
      </c>
      <c r="B129" s="108" t="str">
        <v>FERNANDEZ Alain</v>
      </c>
      <c r="C129" s="108" t="str">
        <v>CEPAL</v>
      </c>
      <c r="D129" s="108">
        <v>15</v>
      </c>
      <c r="E129" s="109">
        <v>42</v>
      </c>
      <c r="F129" s="108">
        <v>10</v>
      </c>
      <c r="G129" s="109">
        <v>39</v>
      </c>
      <c r="H129" s="110">
        <f t="shared" si="22"/>
        <v>81</v>
      </c>
      <c r="I129" s="195"/>
      <c r="J129" s="183"/>
    </row>
    <row r="130" spans="1:10" ht="13.95" customHeight="1" thickTop="1" thickBot="1" x14ac:dyDescent="0.35">
      <c r="A130" s="94" t="str">
        <v>H</v>
      </c>
      <c r="B130" s="94" t="str">
        <v>BARROT Michel</v>
      </c>
      <c r="C130" s="94" t="str">
        <v>NATIXIS</v>
      </c>
      <c r="D130" s="94">
        <v>19</v>
      </c>
      <c r="E130" s="80">
        <v>40</v>
      </c>
      <c r="F130" s="94">
        <v>13</v>
      </c>
      <c r="G130" s="80">
        <v>34</v>
      </c>
      <c r="H130" s="87">
        <f t="shared" si="22"/>
        <v>74</v>
      </c>
      <c r="I130" s="195" cm="1">
        <f t="array" ref="I130">SUMPRODUCT(LARGE((H130:H136,H138,H140),{1;2;3}))</f>
        <v>211</v>
      </c>
      <c r="J130" s="183" t="s">
        <v>648</v>
      </c>
    </row>
    <row r="131" spans="1:10" ht="13.95" customHeight="1" thickTop="1" thickBot="1" x14ac:dyDescent="0.35">
      <c r="A131" s="94" t="str">
        <v>H</v>
      </c>
      <c r="B131" s="94" t="str">
        <v>CHEA Xavier</v>
      </c>
      <c r="C131" s="94" t="str">
        <v>NATIXIS</v>
      </c>
      <c r="D131" s="94">
        <v>13</v>
      </c>
      <c r="E131" s="80">
        <v>31</v>
      </c>
      <c r="F131" s="94">
        <v>17</v>
      </c>
      <c r="G131" s="80">
        <v>35</v>
      </c>
      <c r="H131" s="87">
        <f t="shared" si="22"/>
        <v>66</v>
      </c>
      <c r="I131" s="195"/>
      <c r="J131" s="183"/>
    </row>
    <row r="132" spans="1:10" ht="13.95" customHeight="1" thickTop="1" thickBot="1" x14ac:dyDescent="0.35">
      <c r="A132" s="94" t="str">
        <v>H</v>
      </c>
      <c r="B132" s="94" t="str">
        <v>DESENS DE LAVIGERIE Alain</v>
      </c>
      <c r="C132" s="94" t="str">
        <v>NATIXIS</v>
      </c>
      <c r="D132" s="94">
        <v>14</v>
      </c>
      <c r="E132" s="80">
        <v>28</v>
      </c>
      <c r="F132" s="94">
        <v>9</v>
      </c>
      <c r="G132" s="80">
        <v>25</v>
      </c>
      <c r="H132" s="87">
        <f t="shared" si="22"/>
        <v>53</v>
      </c>
      <c r="I132" s="195"/>
      <c r="J132" s="183"/>
    </row>
    <row r="133" spans="1:10" ht="13.95" customHeight="1" thickTop="1" thickBot="1" x14ac:dyDescent="0.35">
      <c r="A133" s="94" t="str">
        <v>H</v>
      </c>
      <c r="B133" s="94" t="str">
        <v>FRANCHI Antoine</v>
      </c>
      <c r="C133" s="94" t="str">
        <v>NATIXIS</v>
      </c>
      <c r="D133" s="94">
        <v>15</v>
      </c>
      <c r="E133" s="80">
        <v>36</v>
      </c>
      <c r="F133" s="94">
        <v>15</v>
      </c>
      <c r="G133" s="80">
        <v>33</v>
      </c>
      <c r="H133" s="87">
        <f t="shared" si="22"/>
        <v>69</v>
      </c>
      <c r="I133" s="195"/>
      <c r="J133" s="183"/>
    </row>
    <row r="134" spans="1:10" ht="13.95" customHeight="1" thickTop="1" thickBot="1" x14ac:dyDescent="0.35">
      <c r="A134" s="94" t="str">
        <v>H</v>
      </c>
      <c r="B134" s="94" t="str">
        <v>HADDAR Sidi</v>
      </c>
      <c r="C134" s="94" t="str">
        <v>NATIXIS</v>
      </c>
      <c r="D134" s="94">
        <v>0</v>
      </c>
      <c r="E134" s="80">
        <v>0</v>
      </c>
      <c r="F134" s="94">
        <v>16</v>
      </c>
      <c r="G134" s="80">
        <v>26</v>
      </c>
      <c r="H134" s="87">
        <f t="shared" si="22"/>
        <v>26</v>
      </c>
      <c r="I134" s="195"/>
      <c r="J134" s="183"/>
    </row>
    <row r="135" spans="1:10" ht="13.95" customHeight="1" thickTop="1" thickBot="1" x14ac:dyDescent="0.35">
      <c r="A135" s="94" t="str">
        <v>H</v>
      </c>
      <c r="B135" s="94" t="str">
        <v>LEIBMANN Laurent</v>
      </c>
      <c r="C135" s="94" t="str">
        <v>NATIXIS</v>
      </c>
      <c r="D135" s="94">
        <v>20</v>
      </c>
      <c r="E135" s="80">
        <v>35</v>
      </c>
      <c r="F135" s="94">
        <v>13</v>
      </c>
      <c r="G135" s="80">
        <v>29</v>
      </c>
      <c r="H135" s="87">
        <f t="shared" si="22"/>
        <v>64</v>
      </c>
      <c r="I135" s="195"/>
      <c r="J135" s="183"/>
    </row>
    <row r="136" spans="1:10" ht="13.95" customHeight="1" thickTop="1" thickBot="1" x14ac:dyDescent="0.35">
      <c r="A136" s="94" t="str">
        <v>H</v>
      </c>
      <c r="B136" s="94" t="str">
        <v>PARISSE Jean-Louis</v>
      </c>
      <c r="C136" s="94" t="str">
        <v>NATIXIS</v>
      </c>
      <c r="D136" s="94">
        <v>20</v>
      </c>
      <c r="E136" s="80">
        <v>35</v>
      </c>
      <c r="F136" s="94">
        <v>17</v>
      </c>
      <c r="G136" s="80">
        <v>33</v>
      </c>
      <c r="H136" s="87">
        <f t="shared" si="22"/>
        <v>68</v>
      </c>
      <c r="I136" s="195"/>
      <c r="J136" s="183"/>
    </row>
    <row r="137" spans="1:10" ht="15.6" hidden="1" customHeight="1" thickTop="1" thickBot="1" x14ac:dyDescent="0.35">
      <c r="A137" s="101" t="str">
        <v>F</v>
      </c>
      <c r="B137" s="101" t="str">
        <v>REYJAL Christine</v>
      </c>
      <c r="C137" s="101" t="str">
        <v>NATIXIS</v>
      </c>
      <c r="D137" s="101">
        <v>0</v>
      </c>
      <c r="E137">
        <v>0</v>
      </c>
      <c r="F137" s="101">
        <v>0</v>
      </c>
      <c r="G137">
        <v>0</v>
      </c>
      <c r="H137" s="102">
        <f>SUM(D137:F137)</f>
        <v>0</v>
      </c>
      <c r="I137" s="196"/>
      <c r="J137" s="184"/>
    </row>
    <row r="138" spans="1:10" ht="13.95" customHeight="1" thickTop="1" thickBot="1" x14ac:dyDescent="0.35">
      <c r="A138" s="94" t="str">
        <v>H</v>
      </c>
      <c r="B138" s="94" t="str">
        <v>REYJAL Thierry</v>
      </c>
      <c r="C138" s="94" t="str">
        <v>NATIXIS</v>
      </c>
      <c r="D138" s="94">
        <v>10</v>
      </c>
      <c r="E138" s="80">
        <v>30</v>
      </c>
      <c r="F138" s="94">
        <v>10</v>
      </c>
      <c r="G138" s="80">
        <v>32</v>
      </c>
      <c r="H138" s="87">
        <f>SUM(E138,G138)</f>
        <v>62</v>
      </c>
      <c r="I138" s="195"/>
      <c r="J138" s="183"/>
    </row>
    <row r="139" spans="1:10" ht="15.6" hidden="1" customHeight="1" thickTop="1" thickBot="1" x14ac:dyDescent="0.35">
      <c r="A139" s="101" t="str">
        <v>F</v>
      </c>
      <c r="B139" s="101" t="str">
        <v>VERGNE Catherine</v>
      </c>
      <c r="C139" s="101" t="str">
        <v>NATIXIS</v>
      </c>
      <c r="D139" s="101">
        <v>0</v>
      </c>
      <c r="E139">
        <v>0</v>
      </c>
      <c r="F139" s="101">
        <v>0</v>
      </c>
      <c r="G139">
        <v>0</v>
      </c>
      <c r="H139" s="102">
        <f>SUM(D139:F139)</f>
        <v>0</v>
      </c>
      <c r="I139" s="196"/>
      <c r="J139" s="184"/>
    </row>
    <row r="140" spans="1:10" ht="13.95" customHeight="1" thickTop="1" thickBot="1" x14ac:dyDescent="0.35">
      <c r="A140" s="94" t="str">
        <v>H</v>
      </c>
      <c r="B140" s="94" t="str">
        <v>VERGNE Régis</v>
      </c>
      <c r="C140" s="94" t="str">
        <v>NATIXIS</v>
      </c>
      <c r="D140" s="94">
        <v>13</v>
      </c>
      <c r="E140" s="80">
        <v>31</v>
      </c>
      <c r="F140" s="94">
        <v>7</v>
      </c>
      <c r="G140" s="80">
        <v>29</v>
      </c>
      <c r="H140" s="87">
        <f>SUM(E140,G140)</f>
        <v>60</v>
      </c>
      <c r="I140" s="195"/>
      <c r="J140" s="183"/>
    </row>
    <row r="141" spans="1:10" ht="18.600000000000001" thickTop="1" x14ac:dyDescent="0.3"/>
  </sheetData>
  <autoFilter ref="A2:F140" xr:uid="{A77B68CC-CAFC-4543-BCE7-399B4F48B379}">
    <filterColumn colId="0">
      <filters>
        <filter val="H"/>
      </filters>
    </filterColumn>
  </autoFilter>
  <mergeCells count="41">
    <mergeCell ref="J122:J127"/>
    <mergeCell ref="J128:J129"/>
    <mergeCell ref="J130:J140"/>
    <mergeCell ref="J68:J80"/>
    <mergeCell ref="J82:J104"/>
    <mergeCell ref="J105:J111"/>
    <mergeCell ref="J112:J114"/>
    <mergeCell ref="J116:J120"/>
    <mergeCell ref="J36:J42"/>
    <mergeCell ref="J43:J53"/>
    <mergeCell ref="J54:J56"/>
    <mergeCell ref="J57:J58"/>
    <mergeCell ref="J61:J67"/>
    <mergeCell ref="J33:J34"/>
    <mergeCell ref="J3:J7"/>
    <mergeCell ref="J8:J14"/>
    <mergeCell ref="J15:J20"/>
    <mergeCell ref="J21:J25"/>
    <mergeCell ref="J26:J30"/>
    <mergeCell ref="I57:I58"/>
    <mergeCell ref="A1:I1"/>
    <mergeCell ref="I3:I7"/>
    <mergeCell ref="I8:I14"/>
    <mergeCell ref="I15:I20"/>
    <mergeCell ref="I21:I25"/>
    <mergeCell ref="I26:I30"/>
    <mergeCell ref="I31:I32"/>
    <mergeCell ref="I33:I34"/>
    <mergeCell ref="I36:I42"/>
    <mergeCell ref="I43:I53"/>
    <mergeCell ref="I54:I56"/>
    <mergeCell ref="I116:I121"/>
    <mergeCell ref="I122:I127"/>
    <mergeCell ref="I128:I129"/>
    <mergeCell ref="I130:I140"/>
    <mergeCell ref="I59:I60"/>
    <mergeCell ref="I61:I67"/>
    <mergeCell ref="I68:I80"/>
    <mergeCell ref="I81:I104"/>
    <mergeCell ref="I105:I111"/>
    <mergeCell ref="I112:I114"/>
  </mergeCells>
  <conditionalFormatting sqref="I21 I15 I26 I31:I33 I54 I43 I35:I36 I57 I59:I61 I81 I68 I112 I105 I128 I122 I115:I116 I130 J33">
    <cfRule type="top10" dxfId="46" priority="1" rank="1"/>
  </conditionalFormatting>
  <pageMargins left="0.7" right="0.7" top="0.75" bottom="0.75" header="0.3" footer="0.3"/>
  <pageSetup paperSize="9" scale="8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9A1F7-C98B-4039-AB15-DFC82EB7192F}">
  <sheetPr>
    <tabColor theme="9" tint="0.79998168889431442"/>
    <pageSetUpPr fitToPage="1"/>
  </sheetPr>
  <dimension ref="A1:L141"/>
  <sheetViews>
    <sheetView topLeftCell="B1" workbookViewId="0">
      <selection activeCell="N133" sqref="N133"/>
    </sheetView>
  </sheetViews>
  <sheetFormatPr baseColWidth="10" defaultColWidth="10.6640625" defaultRowHeight="14.4" x14ac:dyDescent="0.3"/>
  <cols>
    <col min="1" max="1" width="7" bestFit="1" customWidth="1"/>
    <col min="2" max="2" width="31.88671875" bestFit="1" customWidth="1"/>
    <col min="3" max="3" width="14" bestFit="1" customWidth="1"/>
    <col min="5" max="5" width="0" hidden="1" customWidth="1"/>
    <col min="7" max="7" width="0" hidden="1" customWidth="1"/>
    <col min="9" max="9" width="14.88671875" customWidth="1"/>
    <col min="10" max="10" width="16.5546875" bestFit="1" customWidth="1"/>
    <col min="11" max="11" width="11.88671875" bestFit="1" customWidth="1"/>
  </cols>
  <sheetData>
    <row r="1" spans="1:12" ht="18.600000000000001" thickBot="1" x14ac:dyDescent="0.4">
      <c r="A1" s="190" t="s">
        <v>664</v>
      </c>
      <c r="B1" s="190"/>
      <c r="C1" s="190"/>
      <c r="D1" s="190"/>
      <c r="E1" s="184"/>
      <c r="F1" s="190"/>
      <c r="G1" s="184"/>
      <c r="H1" s="190"/>
      <c r="I1" s="190"/>
      <c r="J1" s="190"/>
      <c r="K1" s="190"/>
    </row>
    <row r="2" spans="1:12" ht="15.6" thickTop="1" thickBot="1" x14ac:dyDescent="0.35">
      <c r="A2" s="89" t="str" cm="1">
        <f t="array" ref="A2:G140">'Feuille saisie score'!A1:G139</f>
        <v>Sexe</v>
      </c>
      <c r="B2" s="89" t="str">
        <v>Joueur</v>
      </c>
      <c r="C2" s="89" t="str">
        <v>Equipe</v>
      </c>
      <c r="D2" s="89" t="str">
        <v>Brut Pulnoy</v>
      </c>
      <c r="E2" s="111" t="str">
        <v>Net Pulnoy</v>
      </c>
      <c r="F2" s="89" t="str">
        <v>Brut Aingeray</v>
      </c>
      <c r="G2" s="111" t="str">
        <v>Net Aingeray</v>
      </c>
      <c r="H2" s="89" t="s">
        <v>635</v>
      </c>
      <c r="I2" s="89" t="s">
        <v>665</v>
      </c>
      <c r="J2" s="89" t="s">
        <v>666</v>
      </c>
      <c r="K2" s="89" t="s">
        <v>636</v>
      </c>
    </row>
    <row r="3" spans="1:12" ht="15.6" thickTop="1" thickBot="1" x14ac:dyDescent="0.35">
      <c r="A3" s="113" t="str">
        <v>H</v>
      </c>
      <c r="B3" s="113" t="str">
        <v>CORDIER Matthieu</v>
      </c>
      <c r="C3" s="113" t="str">
        <v>Banque Palatine</v>
      </c>
      <c r="D3" s="113">
        <v>28</v>
      </c>
      <c r="E3" s="114">
        <v>31</v>
      </c>
      <c r="F3" s="113">
        <v>28</v>
      </c>
      <c r="G3" s="114">
        <v>34</v>
      </c>
      <c r="H3" s="115">
        <f>SUM(D3,F3)</f>
        <v>56</v>
      </c>
      <c r="I3" s="202">
        <v>0</v>
      </c>
      <c r="J3" s="204">
        <f>MAX(H3:H7)</f>
        <v>56</v>
      </c>
      <c r="K3" s="195" t="str">
        <f>IF(AND(I3&gt;0,J3&gt;0),I3+J3,"Pas éligible")</f>
        <v>Pas éligible</v>
      </c>
      <c r="L3" s="212"/>
    </row>
    <row r="4" spans="1:12" ht="15.6" thickTop="1" thickBot="1" x14ac:dyDescent="0.35">
      <c r="A4" s="113" t="str">
        <v>H</v>
      </c>
      <c r="B4" s="113" t="str">
        <v>GAMBILLO Franco</v>
      </c>
      <c r="C4" s="113" t="str">
        <v>Banque Palatine</v>
      </c>
      <c r="D4" s="113">
        <v>18</v>
      </c>
      <c r="E4" s="114">
        <v>36</v>
      </c>
      <c r="F4" s="113">
        <v>8</v>
      </c>
      <c r="G4" s="114">
        <v>27</v>
      </c>
      <c r="H4" s="115">
        <f t="shared" ref="H4:H67" si="0">SUM(D4,F4)</f>
        <v>26</v>
      </c>
      <c r="I4" s="210"/>
      <c r="J4" s="205"/>
      <c r="K4" s="195"/>
      <c r="L4" s="212"/>
    </row>
    <row r="5" spans="1:12" ht="15.6" thickTop="1" thickBot="1" x14ac:dyDescent="0.35">
      <c r="A5" s="113" t="str">
        <v>H</v>
      </c>
      <c r="B5" s="113" t="str">
        <v>GRASSIOT Alexis</v>
      </c>
      <c r="C5" s="113" t="str">
        <v>Banque Palatine</v>
      </c>
      <c r="D5" s="113">
        <v>13</v>
      </c>
      <c r="E5" s="114">
        <v>23</v>
      </c>
      <c r="F5" s="113">
        <v>10</v>
      </c>
      <c r="G5" s="114">
        <v>24</v>
      </c>
      <c r="H5" s="115">
        <f t="shared" si="0"/>
        <v>23</v>
      </c>
      <c r="I5" s="210"/>
      <c r="J5" s="205"/>
      <c r="K5" s="195"/>
      <c r="L5" s="212"/>
    </row>
    <row r="6" spans="1:12" ht="15.6" thickTop="1" thickBot="1" x14ac:dyDescent="0.35">
      <c r="A6" s="113" t="str">
        <v>H</v>
      </c>
      <c r="B6" s="113" t="str">
        <v>LAMOUR Eric</v>
      </c>
      <c r="C6" s="113" t="str">
        <v>Banque Palatine</v>
      </c>
      <c r="D6" s="113">
        <v>28</v>
      </c>
      <c r="E6" s="114">
        <v>43</v>
      </c>
      <c r="F6" s="113">
        <v>12</v>
      </c>
      <c r="G6" s="114">
        <v>28</v>
      </c>
      <c r="H6" s="115">
        <f t="shared" si="0"/>
        <v>40</v>
      </c>
      <c r="I6" s="210"/>
      <c r="J6" s="205"/>
      <c r="K6" s="195"/>
      <c r="L6" s="212"/>
    </row>
    <row r="7" spans="1:12" ht="15.6" thickTop="1" thickBot="1" x14ac:dyDescent="0.35">
      <c r="A7" s="113" t="str">
        <v>H</v>
      </c>
      <c r="B7" s="113" t="str">
        <v>POULALION Fabrice</v>
      </c>
      <c r="C7" s="113" t="str">
        <v>Banque Palatine</v>
      </c>
      <c r="D7" s="113">
        <v>23</v>
      </c>
      <c r="E7" s="114">
        <v>45</v>
      </c>
      <c r="F7" s="113">
        <v>7</v>
      </c>
      <c r="G7" s="114">
        <v>26</v>
      </c>
      <c r="H7" s="115">
        <f t="shared" si="0"/>
        <v>30</v>
      </c>
      <c r="I7" s="203"/>
      <c r="J7" s="206"/>
      <c r="K7" s="195"/>
      <c r="L7" s="212"/>
    </row>
    <row r="8" spans="1:12" ht="15.6" thickTop="1" thickBot="1" x14ac:dyDescent="0.35">
      <c r="A8" s="94" t="str">
        <v>H</v>
      </c>
      <c r="B8" s="94" t="str">
        <v>BERTON Nicolas</v>
      </c>
      <c r="C8" s="94" t="str">
        <v>BPALC</v>
      </c>
      <c r="D8" s="94">
        <v>16</v>
      </c>
      <c r="E8" s="111">
        <v>32</v>
      </c>
      <c r="F8" s="94">
        <v>19</v>
      </c>
      <c r="G8" s="111">
        <v>36</v>
      </c>
      <c r="H8" s="87">
        <f t="shared" si="0"/>
        <v>35</v>
      </c>
      <c r="I8" s="202">
        <v>0</v>
      </c>
      <c r="J8" s="207">
        <f>MAX(H8:H14)</f>
        <v>39</v>
      </c>
      <c r="K8" s="195" t="str">
        <f>IF(AND(I8&gt;0,J8&gt;0),I8+J8,"Pas éligible")</f>
        <v>Pas éligible</v>
      </c>
      <c r="L8" s="212"/>
    </row>
    <row r="9" spans="1:12" ht="15.6" thickTop="1" thickBot="1" x14ac:dyDescent="0.35">
      <c r="A9" s="94" t="str">
        <v>H</v>
      </c>
      <c r="B9" s="94" t="str">
        <v>HOUPIN Gilles</v>
      </c>
      <c r="C9" s="94" t="str">
        <v>BPALC</v>
      </c>
      <c r="D9" s="94">
        <v>14</v>
      </c>
      <c r="E9" s="111">
        <v>27</v>
      </c>
      <c r="F9" s="94">
        <v>0</v>
      </c>
      <c r="G9" s="111">
        <v>0</v>
      </c>
      <c r="H9" s="87">
        <f t="shared" si="0"/>
        <v>14</v>
      </c>
      <c r="I9" s="210"/>
      <c r="J9" s="208"/>
      <c r="K9" s="195"/>
      <c r="L9" s="212"/>
    </row>
    <row r="10" spans="1:12" ht="15.6" thickTop="1" thickBot="1" x14ac:dyDescent="0.35">
      <c r="A10" s="94" t="str">
        <v>H</v>
      </c>
      <c r="B10" s="94" t="str">
        <v>LEMAIRE Nicolas</v>
      </c>
      <c r="C10" s="94" t="str">
        <v>BPALC</v>
      </c>
      <c r="D10" s="94">
        <v>17</v>
      </c>
      <c r="E10" s="111">
        <v>33</v>
      </c>
      <c r="F10" s="94">
        <v>15</v>
      </c>
      <c r="G10" s="111">
        <v>31</v>
      </c>
      <c r="H10" s="87">
        <f t="shared" si="0"/>
        <v>32</v>
      </c>
      <c r="I10" s="210"/>
      <c r="J10" s="208"/>
      <c r="K10" s="195"/>
      <c r="L10" s="212"/>
    </row>
    <row r="11" spans="1:12" ht="15.6" thickTop="1" thickBot="1" x14ac:dyDescent="0.35">
      <c r="A11" s="94" t="str">
        <v>H</v>
      </c>
      <c r="B11" s="94" t="str">
        <v>PESTA Jonathan</v>
      </c>
      <c r="C11" s="94" t="str">
        <v>BPALC</v>
      </c>
      <c r="D11" s="94">
        <v>16</v>
      </c>
      <c r="E11" s="111">
        <v>34</v>
      </c>
      <c r="F11" s="94">
        <v>11</v>
      </c>
      <c r="G11" s="111">
        <v>30</v>
      </c>
      <c r="H11" s="87">
        <f t="shared" si="0"/>
        <v>27</v>
      </c>
      <c r="I11" s="210"/>
      <c r="J11" s="208"/>
      <c r="K11" s="195"/>
      <c r="L11" s="212"/>
    </row>
    <row r="12" spans="1:12" ht="15.6" thickTop="1" thickBot="1" x14ac:dyDescent="0.35">
      <c r="A12" s="94" t="str">
        <v>H</v>
      </c>
      <c r="B12" s="94" t="str">
        <v>PETITFRERE Olivier</v>
      </c>
      <c r="C12" s="94" t="str">
        <v>BPALC</v>
      </c>
      <c r="D12" s="94">
        <v>0</v>
      </c>
      <c r="E12" s="111">
        <v>0</v>
      </c>
      <c r="F12" s="94">
        <v>15</v>
      </c>
      <c r="G12" s="111">
        <v>29</v>
      </c>
      <c r="H12" s="87">
        <f t="shared" si="0"/>
        <v>15</v>
      </c>
      <c r="I12" s="210"/>
      <c r="J12" s="208"/>
      <c r="K12" s="195"/>
      <c r="L12" s="212"/>
    </row>
    <row r="13" spans="1:12" ht="15.6" thickTop="1" thickBot="1" x14ac:dyDescent="0.35">
      <c r="A13" s="94" t="str">
        <v>H</v>
      </c>
      <c r="B13" s="94" t="str">
        <v>SEMBLAT Carol Charles</v>
      </c>
      <c r="C13" s="94" t="str">
        <v>BPALC</v>
      </c>
      <c r="D13" s="94">
        <v>23</v>
      </c>
      <c r="E13" s="111">
        <v>41</v>
      </c>
      <c r="F13" s="94">
        <v>16</v>
      </c>
      <c r="G13" s="111">
        <v>34</v>
      </c>
      <c r="H13" s="87">
        <f t="shared" si="0"/>
        <v>39</v>
      </c>
      <c r="I13" s="210"/>
      <c r="J13" s="208"/>
      <c r="K13" s="195"/>
      <c r="L13" s="212"/>
    </row>
    <row r="14" spans="1:12" ht="15.6" thickTop="1" thickBot="1" x14ac:dyDescent="0.35">
      <c r="A14" s="94" t="str">
        <v>H</v>
      </c>
      <c r="B14" s="94" t="str">
        <v>WEBER Philippe</v>
      </c>
      <c r="C14" s="94" t="str">
        <v>BPALC</v>
      </c>
      <c r="D14" s="94">
        <v>20</v>
      </c>
      <c r="E14" s="111">
        <v>36</v>
      </c>
      <c r="F14" s="94">
        <v>10</v>
      </c>
      <c r="G14" s="111">
        <v>24</v>
      </c>
      <c r="H14" s="87">
        <f t="shared" si="0"/>
        <v>30</v>
      </c>
      <c r="I14" s="203"/>
      <c r="J14" s="209"/>
      <c r="K14" s="195"/>
      <c r="L14" s="212"/>
    </row>
    <row r="15" spans="1:12" ht="15.6" thickTop="1" thickBot="1" x14ac:dyDescent="0.35">
      <c r="A15" s="113" t="str">
        <v>H</v>
      </c>
      <c r="B15" s="113" t="str">
        <v>BLANCHARD Philippe</v>
      </c>
      <c r="C15" s="113" t="str">
        <v>BPAURA</v>
      </c>
      <c r="D15" s="113">
        <v>24</v>
      </c>
      <c r="E15" s="114">
        <v>34</v>
      </c>
      <c r="F15" s="113">
        <v>22</v>
      </c>
      <c r="G15" s="114">
        <v>34</v>
      </c>
      <c r="H15" s="115">
        <f t="shared" si="0"/>
        <v>46</v>
      </c>
      <c r="I15" s="204">
        <f>MAX(H16)</f>
        <v>7</v>
      </c>
      <c r="J15" s="204">
        <f>MAX(H15,H17:H20)</f>
        <v>46</v>
      </c>
      <c r="K15" s="195">
        <f>IF(AND(I15&gt;0,J15&gt;0),I15+J15,"Pas éligible")</f>
        <v>53</v>
      </c>
      <c r="L15" s="183" t="s">
        <v>642</v>
      </c>
    </row>
    <row r="16" spans="1:12" ht="15.6" customHeight="1" thickTop="1" thickBot="1" x14ac:dyDescent="0.35">
      <c r="A16" s="116" t="str">
        <v>F</v>
      </c>
      <c r="B16" s="116" t="str">
        <v>CREPET NIGON Sandrine</v>
      </c>
      <c r="C16" s="116" t="str">
        <v>BPAURA</v>
      </c>
      <c r="D16" s="116">
        <v>4</v>
      </c>
      <c r="E16" s="114">
        <v>28</v>
      </c>
      <c r="F16" s="116">
        <v>3</v>
      </c>
      <c r="G16" s="114">
        <v>27</v>
      </c>
      <c r="H16" s="115">
        <f t="shared" si="0"/>
        <v>7</v>
      </c>
      <c r="I16" s="205"/>
      <c r="J16" s="205"/>
      <c r="K16" s="195"/>
      <c r="L16" s="183"/>
    </row>
    <row r="17" spans="1:12" ht="15.6" thickTop="1" thickBot="1" x14ac:dyDescent="0.35">
      <c r="A17" s="113" t="str">
        <v>H</v>
      </c>
      <c r="B17" s="113" t="str">
        <v>GEA Bernard</v>
      </c>
      <c r="C17" s="113" t="str">
        <v>BPAURA</v>
      </c>
      <c r="D17" s="113">
        <v>0</v>
      </c>
      <c r="E17" s="114">
        <v>0</v>
      </c>
      <c r="F17" s="113">
        <v>5</v>
      </c>
      <c r="G17" s="114">
        <v>22</v>
      </c>
      <c r="H17" s="115">
        <f t="shared" si="0"/>
        <v>5</v>
      </c>
      <c r="I17" s="205"/>
      <c r="J17" s="205"/>
      <c r="K17" s="195"/>
      <c r="L17" s="183"/>
    </row>
    <row r="18" spans="1:12" ht="15.6" thickTop="1" thickBot="1" x14ac:dyDescent="0.35">
      <c r="A18" s="113" t="str">
        <v>H</v>
      </c>
      <c r="B18" s="113" t="str">
        <v>GLAUDAS Bruno</v>
      </c>
      <c r="C18" s="113" t="str">
        <v>BPAURA</v>
      </c>
      <c r="D18" s="113">
        <v>17</v>
      </c>
      <c r="E18" s="114">
        <v>30</v>
      </c>
      <c r="F18" s="113">
        <v>13</v>
      </c>
      <c r="G18" s="114">
        <v>24</v>
      </c>
      <c r="H18" s="115">
        <f t="shared" si="0"/>
        <v>30</v>
      </c>
      <c r="I18" s="205"/>
      <c r="J18" s="205"/>
      <c r="K18" s="195"/>
      <c r="L18" s="183"/>
    </row>
    <row r="19" spans="1:12" ht="15.6" thickTop="1" thickBot="1" x14ac:dyDescent="0.35">
      <c r="A19" s="113" t="str">
        <v>H</v>
      </c>
      <c r="B19" s="113" t="str">
        <v>NIGON Florent</v>
      </c>
      <c r="C19" s="113" t="str">
        <v>BPAURA</v>
      </c>
      <c r="D19" s="113">
        <v>6</v>
      </c>
      <c r="E19" s="114">
        <v>25</v>
      </c>
      <c r="F19" s="113">
        <v>3</v>
      </c>
      <c r="G19" s="114">
        <v>20</v>
      </c>
      <c r="H19" s="115">
        <f t="shared" si="0"/>
        <v>9</v>
      </c>
      <c r="I19" s="205"/>
      <c r="J19" s="205"/>
      <c r="K19" s="195"/>
      <c r="L19" s="183"/>
    </row>
    <row r="20" spans="1:12" ht="15.6" thickTop="1" thickBot="1" x14ac:dyDescent="0.35">
      <c r="A20" s="113" t="str">
        <v>H</v>
      </c>
      <c r="B20" s="113" t="str">
        <v>SERRATRICE Marc</v>
      </c>
      <c r="C20" s="113" t="str">
        <v>BPAURA</v>
      </c>
      <c r="D20" s="113">
        <v>14</v>
      </c>
      <c r="E20" s="114">
        <v>27</v>
      </c>
      <c r="F20" s="113">
        <v>16</v>
      </c>
      <c r="G20" s="114">
        <v>32</v>
      </c>
      <c r="H20" s="115">
        <f t="shared" si="0"/>
        <v>30</v>
      </c>
      <c r="I20" s="206"/>
      <c r="J20" s="206"/>
      <c r="K20" s="195"/>
      <c r="L20" s="183"/>
    </row>
    <row r="21" spans="1:12" ht="15.6" thickTop="1" thickBot="1" x14ac:dyDescent="0.35">
      <c r="A21" s="94" t="str">
        <v>H</v>
      </c>
      <c r="B21" s="94" t="str">
        <v>ALLAIN Loic</v>
      </c>
      <c r="C21" s="94" t="str">
        <v>BPBFC</v>
      </c>
      <c r="D21" s="94">
        <v>7</v>
      </c>
      <c r="E21" s="111">
        <v>29</v>
      </c>
      <c r="F21" s="94">
        <v>7</v>
      </c>
      <c r="G21" s="111">
        <v>29</v>
      </c>
      <c r="H21" s="87">
        <f t="shared" si="0"/>
        <v>14</v>
      </c>
      <c r="I21" s="207">
        <f>MAX(H22,H24)</f>
        <v>27</v>
      </c>
      <c r="J21" s="207">
        <f>MAX(H21,H23,H25)</f>
        <v>43</v>
      </c>
      <c r="K21" s="195">
        <f>IF(AND(I21&gt;0,J21&gt;0),I21+J21,"Pas éligible")</f>
        <v>70</v>
      </c>
      <c r="L21" s="213" t="s">
        <v>648</v>
      </c>
    </row>
    <row r="22" spans="1:12" ht="15.6" customHeight="1" thickTop="1" thickBot="1" x14ac:dyDescent="0.35">
      <c r="A22" s="80" t="str">
        <v>F</v>
      </c>
      <c r="B22" s="80" t="str">
        <v>FERRANDON Agnes</v>
      </c>
      <c r="C22" s="80" t="str">
        <v>BPBFC</v>
      </c>
      <c r="D22" s="80">
        <v>14</v>
      </c>
      <c r="E22" s="111">
        <v>32</v>
      </c>
      <c r="F22" s="80">
        <v>13</v>
      </c>
      <c r="G22" s="111">
        <v>29</v>
      </c>
      <c r="H22" s="87">
        <f t="shared" si="0"/>
        <v>27</v>
      </c>
      <c r="I22" s="208"/>
      <c r="J22" s="208"/>
      <c r="K22" s="211"/>
      <c r="L22" s="214"/>
    </row>
    <row r="23" spans="1:12" ht="15" customHeight="1" thickTop="1" thickBot="1" x14ac:dyDescent="0.35">
      <c r="A23" s="94" t="str">
        <v>H</v>
      </c>
      <c r="B23" s="94" t="str">
        <v>FERRANDON Stéphane</v>
      </c>
      <c r="C23" s="94" t="str">
        <v>BPBFC</v>
      </c>
      <c r="D23" s="94">
        <v>19</v>
      </c>
      <c r="E23" s="111">
        <v>28</v>
      </c>
      <c r="F23" s="94">
        <v>24</v>
      </c>
      <c r="G23" s="111">
        <v>37</v>
      </c>
      <c r="H23" s="87">
        <f t="shared" si="0"/>
        <v>43</v>
      </c>
      <c r="I23" s="208"/>
      <c r="J23" s="208"/>
      <c r="K23" s="195"/>
      <c r="L23" s="214"/>
    </row>
    <row r="24" spans="1:12" ht="15.6" customHeight="1" thickTop="1" thickBot="1" x14ac:dyDescent="0.35">
      <c r="A24" s="80" t="str">
        <v>F</v>
      </c>
      <c r="B24" s="80" t="str">
        <v>REVENU Laura</v>
      </c>
      <c r="C24" s="80" t="str">
        <v>BPBFC</v>
      </c>
      <c r="D24" s="80">
        <v>0</v>
      </c>
      <c r="E24" s="111">
        <v>0</v>
      </c>
      <c r="F24" s="80">
        <v>0</v>
      </c>
      <c r="G24" s="111">
        <v>0</v>
      </c>
      <c r="H24" s="87">
        <f t="shared" si="0"/>
        <v>0</v>
      </c>
      <c r="I24" s="208"/>
      <c r="J24" s="208"/>
      <c r="K24" s="211"/>
      <c r="L24" s="214"/>
    </row>
    <row r="25" spans="1:12" ht="15.6" thickTop="1" thickBot="1" x14ac:dyDescent="0.35">
      <c r="A25" s="94" t="str">
        <v>H</v>
      </c>
      <c r="B25" s="94" t="str">
        <v>REVENU Sylvain</v>
      </c>
      <c r="C25" s="94" t="str">
        <v>BPBFC</v>
      </c>
      <c r="D25" s="94">
        <v>15</v>
      </c>
      <c r="E25" s="111">
        <v>32</v>
      </c>
      <c r="F25" s="94">
        <v>4</v>
      </c>
      <c r="G25" s="111">
        <v>18</v>
      </c>
      <c r="H25" s="87">
        <f t="shared" si="0"/>
        <v>19</v>
      </c>
      <c r="I25" s="209"/>
      <c r="J25" s="209"/>
      <c r="K25" s="195"/>
      <c r="L25" s="214"/>
    </row>
    <row r="26" spans="1:12" ht="15.6" thickTop="1" thickBot="1" x14ac:dyDescent="0.35">
      <c r="A26" s="113" t="str">
        <v>H</v>
      </c>
      <c r="B26" s="113" t="str">
        <v>BARTHELEMI Philippe</v>
      </c>
      <c r="C26" s="113" t="str">
        <v>BPCE SA</v>
      </c>
      <c r="D26" s="113">
        <v>2</v>
      </c>
      <c r="E26" s="114">
        <v>24</v>
      </c>
      <c r="F26" s="113">
        <v>2</v>
      </c>
      <c r="G26" s="114">
        <v>24</v>
      </c>
      <c r="H26" s="115">
        <f t="shared" si="0"/>
        <v>4</v>
      </c>
      <c r="I26" s="202">
        <v>0</v>
      </c>
      <c r="J26" s="204">
        <f>MAX(H26:H30)</f>
        <v>29</v>
      </c>
      <c r="K26" s="195" t="str">
        <f>IF(AND(I26&gt;0,J26&gt;0),I26+J26,"Pas éligible")</f>
        <v>Pas éligible</v>
      </c>
      <c r="L26" s="212"/>
    </row>
    <row r="27" spans="1:12" ht="15.6" thickTop="1" thickBot="1" x14ac:dyDescent="0.35">
      <c r="A27" s="113" t="str">
        <v>H</v>
      </c>
      <c r="B27" s="113" t="str">
        <v>BENOIST Julien</v>
      </c>
      <c r="C27" s="113" t="str">
        <v>BPCE SA</v>
      </c>
      <c r="D27" s="113">
        <v>11</v>
      </c>
      <c r="E27" s="114">
        <v>40</v>
      </c>
      <c r="F27" s="113">
        <v>18</v>
      </c>
      <c r="G27" s="114">
        <v>56</v>
      </c>
      <c r="H27" s="115">
        <f t="shared" si="0"/>
        <v>29</v>
      </c>
      <c r="I27" s="210"/>
      <c r="J27" s="205"/>
      <c r="K27" s="195"/>
      <c r="L27" s="212"/>
    </row>
    <row r="28" spans="1:12" ht="15.6" thickTop="1" thickBot="1" x14ac:dyDescent="0.35">
      <c r="A28" s="113" t="str">
        <v>H</v>
      </c>
      <c r="B28" s="113" t="str">
        <v>CORMIER Brice</v>
      </c>
      <c r="C28" s="113" t="str">
        <v>BPCE SA</v>
      </c>
      <c r="D28" s="113">
        <v>13</v>
      </c>
      <c r="E28" s="114">
        <v>29</v>
      </c>
      <c r="F28" s="113">
        <v>7</v>
      </c>
      <c r="G28" s="114">
        <v>24</v>
      </c>
      <c r="H28" s="115">
        <f t="shared" si="0"/>
        <v>20</v>
      </c>
      <c r="I28" s="210"/>
      <c r="J28" s="205"/>
      <c r="K28" s="195"/>
      <c r="L28" s="212"/>
    </row>
    <row r="29" spans="1:12" ht="15.6" thickTop="1" thickBot="1" x14ac:dyDescent="0.35">
      <c r="A29" s="113" t="str">
        <v>H</v>
      </c>
      <c r="B29" s="113" t="str">
        <v>PREVOST Vincent</v>
      </c>
      <c r="C29" s="113" t="str">
        <v>BPCE SA</v>
      </c>
      <c r="D29" s="113">
        <v>0</v>
      </c>
      <c r="E29" s="114">
        <v>0</v>
      </c>
      <c r="F29" s="113">
        <v>3</v>
      </c>
      <c r="G29" s="114">
        <v>28</v>
      </c>
      <c r="H29" s="115">
        <f t="shared" si="0"/>
        <v>3</v>
      </c>
      <c r="I29" s="210"/>
      <c r="J29" s="205"/>
      <c r="K29" s="195"/>
      <c r="L29" s="212"/>
    </row>
    <row r="30" spans="1:12" ht="15.6" thickTop="1" thickBot="1" x14ac:dyDescent="0.35">
      <c r="A30" s="113" t="str">
        <v>H</v>
      </c>
      <c r="B30" s="113" t="str">
        <v>VIVAUX Guillaume</v>
      </c>
      <c r="C30" s="113" t="str">
        <v>BPCE SA</v>
      </c>
      <c r="D30" s="113">
        <v>2</v>
      </c>
      <c r="E30" s="114">
        <v>26</v>
      </c>
      <c r="F30" s="113">
        <v>4</v>
      </c>
      <c r="G30" s="114">
        <v>32</v>
      </c>
      <c r="H30" s="115">
        <f t="shared" si="0"/>
        <v>6</v>
      </c>
      <c r="I30" s="203"/>
      <c r="J30" s="206"/>
      <c r="K30" s="195"/>
      <c r="L30" s="212"/>
    </row>
    <row r="31" spans="1:12" ht="15.6" thickTop="1" thickBot="1" x14ac:dyDescent="0.35">
      <c r="A31" s="80" t="str">
        <v>F</v>
      </c>
      <c r="B31" s="80" t="str">
        <v>DI GIANNI Muriel</v>
      </c>
      <c r="C31" s="80" t="str">
        <v>BPCE SI</v>
      </c>
      <c r="D31" s="80">
        <v>19</v>
      </c>
      <c r="E31" s="117">
        <v>30</v>
      </c>
      <c r="F31" s="80">
        <v>23</v>
      </c>
      <c r="G31" s="117">
        <v>36</v>
      </c>
      <c r="H31" s="87">
        <f t="shared" si="0"/>
        <v>42</v>
      </c>
      <c r="I31" s="207">
        <f>MAX(H31:H32)</f>
        <v>42</v>
      </c>
      <c r="J31" s="202">
        <v>0</v>
      </c>
      <c r="K31" s="195" t="str">
        <f>IF(AND(I31&gt;0,J31&gt;0),I31+J31,"Pas éligible")</f>
        <v>Pas éligible</v>
      </c>
      <c r="L31" s="212"/>
    </row>
    <row r="32" spans="1:12" ht="15.6" thickTop="1" thickBot="1" x14ac:dyDescent="0.35">
      <c r="A32" s="80" t="str">
        <v>F</v>
      </c>
      <c r="B32" s="80" t="str">
        <v>MATTEI Véronique</v>
      </c>
      <c r="C32" s="80" t="str">
        <v>BPCE SI</v>
      </c>
      <c r="D32" s="80">
        <v>7</v>
      </c>
      <c r="E32" s="117">
        <v>39</v>
      </c>
      <c r="F32" s="80">
        <v>4</v>
      </c>
      <c r="G32" s="117">
        <v>42</v>
      </c>
      <c r="H32" s="87">
        <f t="shared" si="0"/>
        <v>11</v>
      </c>
      <c r="I32" s="209"/>
      <c r="J32" s="203"/>
      <c r="K32" s="195"/>
      <c r="L32" s="212"/>
    </row>
    <row r="33" spans="1:12" ht="15.6" thickTop="1" thickBot="1" x14ac:dyDescent="0.35">
      <c r="A33" s="113" t="str">
        <v>H</v>
      </c>
      <c r="B33" s="113" t="str">
        <v>DUPRE Herve</v>
      </c>
      <c r="C33" s="113" t="str">
        <v>BPCE-IT</v>
      </c>
      <c r="D33" s="113">
        <v>3</v>
      </c>
      <c r="E33" s="114">
        <v>25</v>
      </c>
      <c r="F33" s="113">
        <v>2</v>
      </c>
      <c r="G33" s="114">
        <v>29</v>
      </c>
      <c r="H33" s="115">
        <f t="shared" si="0"/>
        <v>5</v>
      </c>
      <c r="I33" s="204">
        <f>H35</f>
        <v>17</v>
      </c>
      <c r="J33" s="204">
        <f>MAX(H33,H34)</f>
        <v>30</v>
      </c>
      <c r="K33" s="199">
        <f>IF(AND(I33&gt;0,J33&gt;0),I33+J33,"Pas éligible")</f>
        <v>47</v>
      </c>
      <c r="L33" s="183" t="s">
        <v>649</v>
      </c>
    </row>
    <row r="34" spans="1:12" ht="15.6" thickTop="1" thickBot="1" x14ac:dyDescent="0.35">
      <c r="A34" s="113" t="str">
        <v>H</v>
      </c>
      <c r="B34" s="113" t="str">
        <v>DURANDE Stéphane</v>
      </c>
      <c r="C34" s="113" t="str">
        <v>BPCE-IT</v>
      </c>
      <c r="D34" s="113">
        <v>16</v>
      </c>
      <c r="E34" s="114">
        <v>28</v>
      </c>
      <c r="F34" s="113">
        <v>14</v>
      </c>
      <c r="G34" s="114">
        <v>26</v>
      </c>
      <c r="H34" s="115">
        <f t="shared" si="0"/>
        <v>30</v>
      </c>
      <c r="I34" s="205"/>
      <c r="J34" s="205"/>
      <c r="K34" s="200"/>
      <c r="L34" s="183"/>
    </row>
    <row r="35" spans="1:12" ht="15.6" thickTop="1" thickBot="1" x14ac:dyDescent="0.35">
      <c r="A35" s="116" t="str">
        <v>F</v>
      </c>
      <c r="B35" s="116" t="str">
        <v>ZACCAGNINO Sylvie</v>
      </c>
      <c r="C35" s="116" t="str">
        <v>BPCE-IT</v>
      </c>
      <c r="D35" s="116">
        <v>7</v>
      </c>
      <c r="E35" s="114">
        <v>26</v>
      </c>
      <c r="F35" s="116">
        <v>10</v>
      </c>
      <c r="G35" s="114">
        <v>36</v>
      </c>
      <c r="H35" s="115">
        <f t="shared" si="0"/>
        <v>17</v>
      </c>
      <c r="I35" s="206"/>
      <c r="J35" s="206"/>
      <c r="K35" s="201"/>
      <c r="L35" s="183"/>
    </row>
    <row r="36" spans="1:12" ht="15.6" thickTop="1" thickBot="1" x14ac:dyDescent="0.35">
      <c r="A36" s="94" t="str">
        <v>H</v>
      </c>
      <c r="B36" s="94" t="str">
        <v>LACAZE Nicolas</v>
      </c>
      <c r="C36" s="94" t="str">
        <v>BPOC</v>
      </c>
      <c r="D36" s="94">
        <v>11</v>
      </c>
      <c r="E36" s="117">
        <v>25</v>
      </c>
      <c r="F36" s="94">
        <v>11</v>
      </c>
      <c r="G36" s="117">
        <v>21</v>
      </c>
      <c r="H36" s="87">
        <f t="shared" si="0"/>
        <v>22</v>
      </c>
      <c r="I36" s="207">
        <f>H41</f>
        <v>66</v>
      </c>
      <c r="J36" s="207">
        <f>MAX(H36:H40,H42)</f>
        <v>52</v>
      </c>
      <c r="K36" s="195">
        <f>IF(AND(I36&gt;0,J36&gt;0),I36+J36,"Pas éligible")</f>
        <v>118</v>
      </c>
      <c r="L36" s="185" t="s">
        <v>645</v>
      </c>
    </row>
    <row r="37" spans="1:12" ht="15.6" thickTop="1" thickBot="1" x14ac:dyDescent="0.35">
      <c r="A37" s="94" t="str">
        <v>H</v>
      </c>
      <c r="B37" s="94" t="str">
        <v>LEGROS Daniel</v>
      </c>
      <c r="C37" s="94" t="str">
        <v>BPOC</v>
      </c>
      <c r="D37" s="94">
        <v>12</v>
      </c>
      <c r="E37" s="117">
        <v>27</v>
      </c>
      <c r="F37" s="94">
        <v>9</v>
      </c>
      <c r="G37" s="117">
        <v>21</v>
      </c>
      <c r="H37" s="87">
        <f t="shared" si="0"/>
        <v>21</v>
      </c>
      <c r="I37" s="208"/>
      <c r="J37" s="208"/>
      <c r="K37" s="195"/>
      <c r="L37" s="185"/>
    </row>
    <row r="38" spans="1:12" ht="15.6" thickTop="1" thickBot="1" x14ac:dyDescent="0.35">
      <c r="A38" s="94" t="str">
        <v>H</v>
      </c>
      <c r="B38" s="94" t="str">
        <v>MANSIOUS Christophe</v>
      </c>
      <c r="C38" s="94" t="str">
        <v>BPOC</v>
      </c>
      <c r="D38" s="94">
        <v>24</v>
      </c>
      <c r="E38" s="117">
        <v>31</v>
      </c>
      <c r="F38" s="94">
        <v>22</v>
      </c>
      <c r="G38" s="117">
        <v>31</v>
      </c>
      <c r="H38" s="87">
        <f t="shared" si="0"/>
        <v>46</v>
      </c>
      <c r="I38" s="208"/>
      <c r="J38" s="208"/>
      <c r="K38" s="195"/>
      <c r="L38" s="185"/>
    </row>
    <row r="39" spans="1:12" ht="15.6" thickTop="1" thickBot="1" x14ac:dyDescent="0.35">
      <c r="A39" s="94" t="str">
        <v>H</v>
      </c>
      <c r="B39" s="94" t="str">
        <v>PRADERE Guillaume</v>
      </c>
      <c r="C39" s="94" t="str">
        <v>BPOC</v>
      </c>
      <c r="D39" s="94">
        <v>19</v>
      </c>
      <c r="E39" s="117">
        <v>25</v>
      </c>
      <c r="F39" s="94">
        <v>18</v>
      </c>
      <c r="G39" s="117">
        <v>27</v>
      </c>
      <c r="H39" s="87">
        <f t="shared" si="0"/>
        <v>37</v>
      </c>
      <c r="I39" s="208"/>
      <c r="J39" s="208"/>
      <c r="K39" s="195"/>
      <c r="L39" s="185"/>
    </row>
    <row r="40" spans="1:12" ht="15.6" thickTop="1" thickBot="1" x14ac:dyDescent="0.35">
      <c r="A40" s="94" t="str">
        <v>H</v>
      </c>
      <c r="B40" s="94" t="str">
        <v>RECHE André</v>
      </c>
      <c r="C40" s="94" t="str">
        <v>BPOC</v>
      </c>
      <c r="D40" s="94">
        <v>19</v>
      </c>
      <c r="E40" s="117">
        <v>35</v>
      </c>
      <c r="F40" s="94">
        <v>12</v>
      </c>
      <c r="G40" s="117">
        <v>29</v>
      </c>
      <c r="H40" s="87">
        <f t="shared" si="0"/>
        <v>31</v>
      </c>
      <c r="I40" s="208"/>
      <c r="J40" s="208"/>
      <c r="K40" s="195"/>
      <c r="L40" s="185"/>
    </row>
    <row r="41" spans="1:12" ht="15.6" customHeight="1" thickTop="1" thickBot="1" x14ac:dyDescent="0.35">
      <c r="A41" s="80" t="str">
        <v>F</v>
      </c>
      <c r="B41" s="80" t="str">
        <v>SOUBIRON Béatrice</v>
      </c>
      <c r="C41" s="80" t="str">
        <v>BPOC</v>
      </c>
      <c r="D41" s="80">
        <v>33</v>
      </c>
      <c r="E41" s="117">
        <v>32</v>
      </c>
      <c r="F41" s="80">
        <v>33</v>
      </c>
      <c r="G41" s="117">
        <v>35</v>
      </c>
      <c r="H41" s="87">
        <f t="shared" si="0"/>
        <v>66</v>
      </c>
      <c r="I41" s="208"/>
      <c r="J41" s="208"/>
      <c r="K41" s="195"/>
      <c r="L41" s="185"/>
    </row>
    <row r="42" spans="1:12" ht="15.6" thickTop="1" thickBot="1" x14ac:dyDescent="0.35">
      <c r="A42" s="94" t="str">
        <v>H</v>
      </c>
      <c r="B42" s="94" t="str">
        <v>TRAININI François</v>
      </c>
      <c r="C42" s="94" t="str">
        <v>BPOC</v>
      </c>
      <c r="D42" s="94">
        <v>28</v>
      </c>
      <c r="E42" s="117">
        <v>36</v>
      </c>
      <c r="F42" s="94">
        <v>24</v>
      </c>
      <c r="G42" s="117">
        <v>35</v>
      </c>
      <c r="H42" s="87">
        <f t="shared" si="0"/>
        <v>52</v>
      </c>
      <c r="I42" s="209"/>
      <c r="J42" s="209"/>
      <c r="K42" s="195"/>
      <c r="L42" s="185"/>
    </row>
    <row r="43" spans="1:12" ht="15.6" thickTop="1" thickBot="1" x14ac:dyDescent="0.35">
      <c r="A43" s="113" t="str">
        <v>H</v>
      </c>
      <c r="B43" s="113" t="str">
        <v>BEUVELOT Gaël</v>
      </c>
      <c r="C43" s="113" t="str">
        <v>CEAPC</v>
      </c>
      <c r="D43" s="113">
        <v>11</v>
      </c>
      <c r="E43" s="114">
        <v>19</v>
      </c>
      <c r="F43" s="113">
        <v>22</v>
      </c>
      <c r="G43" s="114">
        <v>32</v>
      </c>
      <c r="H43" s="115">
        <f t="shared" si="0"/>
        <v>33</v>
      </c>
      <c r="I43" s="204">
        <f>MAX(H44,H50)</f>
        <v>11</v>
      </c>
      <c r="J43" s="204">
        <f>MAX(H43,H45:H49,H51:H53)</f>
        <v>45</v>
      </c>
      <c r="K43" s="195">
        <f>IF(AND(I43&gt;0,J43&gt;0),I43+J43,"Pas éligible")</f>
        <v>56</v>
      </c>
      <c r="L43" s="183" t="s">
        <v>638</v>
      </c>
    </row>
    <row r="44" spans="1:12" ht="15.6" customHeight="1" thickTop="1" thickBot="1" x14ac:dyDescent="0.35">
      <c r="A44" s="116" t="str">
        <v>F</v>
      </c>
      <c r="B44" s="116" t="str">
        <v>COUTURIER Bénédicte</v>
      </c>
      <c r="C44" s="116" t="str">
        <v>CEAPC</v>
      </c>
      <c r="D44" s="116">
        <v>6</v>
      </c>
      <c r="E44" s="114">
        <v>29</v>
      </c>
      <c r="F44" s="116">
        <v>5</v>
      </c>
      <c r="G44" s="114">
        <v>31</v>
      </c>
      <c r="H44" s="115">
        <f t="shared" si="0"/>
        <v>11</v>
      </c>
      <c r="I44" s="205"/>
      <c r="J44" s="205"/>
      <c r="K44" s="195"/>
      <c r="L44" s="183"/>
    </row>
    <row r="45" spans="1:12" ht="15" customHeight="1" thickTop="1" thickBot="1" x14ac:dyDescent="0.35">
      <c r="A45" s="113" t="str">
        <v>H</v>
      </c>
      <c r="B45" s="113" t="str">
        <v>DECRESSAIN Amaury</v>
      </c>
      <c r="C45" s="113" t="str">
        <v>CEAPC</v>
      </c>
      <c r="D45" s="113">
        <v>18</v>
      </c>
      <c r="E45" s="114">
        <v>32</v>
      </c>
      <c r="F45" s="113">
        <v>12</v>
      </c>
      <c r="G45" s="114">
        <v>25</v>
      </c>
      <c r="H45" s="115">
        <f t="shared" si="0"/>
        <v>30</v>
      </c>
      <c r="I45" s="205"/>
      <c r="J45" s="205"/>
      <c r="K45" s="195"/>
      <c r="L45" s="183"/>
    </row>
    <row r="46" spans="1:12" ht="15" customHeight="1" thickTop="1" thickBot="1" x14ac:dyDescent="0.35">
      <c r="A46" s="113" t="str">
        <v>H</v>
      </c>
      <c r="B46" s="113" t="str">
        <v>DULAU Emmanuel</v>
      </c>
      <c r="C46" s="113" t="str">
        <v>CEAPC</v>
      </c>
      <c r="D46" s="113">
        <v>25</v>
      </c>
      <c r="E46" s="114">
        <v>41</v>
      </c>
      <c r="F46" s="113">
        <v>20</v>
      </c>
      <c r="G46" s="114">
        <v>37</v>
      </c>
      <c r="H46" s="115">
        <f t="shared" si="0"/>
        <v>45</v>
      </c>
      <c r="I46" s="205"/>
      <c r="J46" s="205"/>
      <c r="K46" s="195"/>
      <c r="L46" s="183"/>
    </row>
    <row r="47" spans="1:12" ht="15" customHeight="1" thickTop="1" thickBot="1" x14ac:dyDescent="0.35">
      <c r="A47" s="113" t="str">
        <v>H</v>
      </c>
      <c r="B47" s="113" t="str">
        <v>GUIMARAES Carlos</v>
      </c>
      <c r="C47" s="113" t="str">
        <v>CEAPC</v>
      </c>
      <c r="D47" s="113">
        <v>14</v>
      </c>
      <c r="E47" s="114">
        <v>24</v>
      </c>
      <c r="F47" s="113">
        <v>19</v>
      </c>
      <c r="G47" s="114">
        <v>32</v>
      </c>
      <c r="H47" s="115">
        <f t="shared" si="0"/>
        <v>33</v>
      </c>
      <c r="I47" s="205"/>
      <c r="J47" s="205"/>
      <c r="K47" s="195"/>
      <c r="L47" s="183"/>
    </row>
    <row r="48" spans="1:12" ht="15" customHeight="1" thickTop="1" thickBot="1" x14ac:dyDescent="0.35">
      <c r="A48" s="113" t="str">
        <v>H</v>
      </c>
      <c r="B48" s="113" t="str">
        <v>LUGIER Christian</v>
      </c>
      <c r="C48" s="113" t="str">
        <v>CEAPC</v>
      </c>
      <c r="D48" s="113">
        <v>4</v>
      </c>
      <c r="E48" s="114">
        <v>24</v>
      </c>
      <c r="F48" s="113">
        <v>1</v>
      </c>
      <c r="G48" s="114">
        <v>20</v>
      </c>
      <c r="H48" s="115">
        <f t="shared" si="0"/>
        <v>5</v>
      </c>
      <c r="I48" s="205"/>
      <c r="J48" s="205"/>
      <c r="K48" s="195"/>
      <c r="L48" s="183"/>
    </row>
    <row r="49" spans="1:12" ht="15" customHeight="1" thickTop="1" thickBot="1" x14ac:dyDescent="0.35">
      <c r="A49" s="113" t="str">
        <v>H</v>
      </c>
      <c r="B49" s="113" t="str">
        <v>MEROUR Stephane</v>
      </c>
      <c r="C49" s="113" t="str">
        <v>CEAPC</v>
      </c>
      <c r="D49" s="113">
        <v>17</v>
      </c>
      <c r="E49" s="114">
        <v>32</v>
      </c>
      <c r="F49" s="113">
        <v>12</v>
      </c>
      <c r="G49" s="114">
        <v>33</v>
      </c>
      <c r="H49" s="115">
        <f t="shared" si="0"/>
        <v>29</v>
      </c>
      <c r="I49" s="205"/>
      <c r="J49" s="205"/>
      <c r="K49" s="195"/>
      <c r="L49" s="183"/>
    </row>
    <row r="50" spans="1:12" ht="15.6" customHeight="1" thickTop="1" thickBot="1" x14ac:dyDescent="0.35">
      <c r="A50" s="116" t="str">
        <v>F</v>
      </c>
      <c r="B50" s="116" t="str">
        <v>MOCAER Elodie</v>
      </c>
      <c r="C50" s="116" t="str">
        <v>CEAPC</v>
      </c>
      <c r="D50" s="116">
        <v>1</v>
      </c>
      <c r="E50" s="114">
        <v>16</v>
      </c>
      <c r="F50" s="116">
        <v>0</v>
      </c>
      <c r="G50" s="114">
        <v>25</v>
      </c>
      <c r="H50" s="115">
        <f t="shared" si="0"/>
        <v>1</v>
      </c>
      <c r="I50" s="205"/>
      <c r="J50" s="205"/>
      <c r="K50" s="195"/>
      <c r="L50" s="183"/>
    </row>
    <row r="51" spans="1:12" ht="15.6" thickTop="1" thickBot="1" x14ac:dyDescent="0.35">
      <c r="A51" s="113" t="str">
        <v>H</v>
      </c>
      <c r="B51" s="113" t="str">
        <v>PARE Rémi</v>
      </c>
      <c r="C51" s="113" t="str">
        <v>CEAPC</v>
      </c>
      <c r="D51" s="113">
        <v>18</v>
      </c>
      <c r="E51" s="114">
        <v>29</v>
      </c>
      <c r="F51" s="113">
        <v>17</v>
      </c>
      <c r="G51" s="114">
        <v>28</v>
      </c>
      <c r="H51" s="115">
        <f t="shared" si="0"/>
        <v>35</v>
      </c>
      <c r="I51" s="205"/>
      <c r="J51" s="205"/>
      <c r="K51" s="195"/>
      <c r="L51" s="183"/>
    </row>
    <row r="52" spans="1:12" ht="15.6" thickTop="1" thickBot="1" x14ac:dyDescent="0.35">
      <c r="A52" s="113" t="str">
        <v>H</v>
      </c>
      <c r="B52" s="113" t="str">
        <v>QUINTON Richard</v>
      </c>
      <c r="C52" s="113" t="str">
        <v>CEAPC</v>
      </c>
      <c r="D52" s="113">
        <v>6</v>
      </c>
      <c r="E52" s="114">
        <v>31</v>
      </c>
      <c r="F52" s="113">
        <v>11</v>
      </c>
      <c r="G52" s="114">
        <v>42</v>
      </c>
      <c r="H52" s="115">
        <f t="shared" si="0"/>
        <v>17</v>
      </c>
      <c r="I52" s="205"/>
      <c r="J52" s="205"/>
      <c r="K52" s="195"/>
      <c r="L52" s="183"/>
    </row>
    <row r="53" spans="1:12" ht="15.6" thickTop="1" thickBot="1" x14ac:dyDescent="0.35">
      <c r="A53" s="113" t="str">
        <v>H</v>
      </c>
      <c r="B53" s="113" t="str">
        <v>WINOGRAD Serge</v>
      </c>
      <c r="C53" s="113" t="str">
        <v>CEAPC</v>
      </c>
      <c r="D53" s="113">
        <v>16</v>
      </c>
      <c r="E53" s="114">
        <v>30</v>
      </c>
      <c r="F53" s="113">
        <v>14</v>
      </c>
      <c r="G53" s="114">
        <v>30</v>
      </c>
      <c r="H53" s="115">
        <f t="shared" si="0"/>
        <v>30</v>
      </c>
      <c r="I53" s="206"/>
      <c r="J53" s="206"/>
      <c r="K53" s="195"/>
      <c r="L53" s="183"/>
    </row>
    <row r="54" spans="1:12" ht="15.6" thickTop="1" thickBot="1" x14ac:dyDescent="0.35">
      <c r="A54" s="94" t="str">
        <v>H</v>
      </c>
      <c r="B54" s="94" t="str">
        <v>LUCQ Laurent</v>
      </c>
      <c r="C54" s="94" t="str">
        <v>CEBFC</v>
      </c>
      <c r="D54" s="94">
        <v>7</v>
      </c>
      <c r="E54" s="117">
        <v>18</v>
      </c>
      <c r="F54" s="94">
        <v>6</v>
      </c>
      <c r="G54" s="117">
        <v>15</v>
      </c>
      <c r="H54" s="87">
        <f t="shared" si="0"/>
        <v>13</v>
      </c>
      <c r="I54" s="202">
        <v>0</v>
      </c>
      <c r="J54" s="207">
        <f>MAX(H54:H56)</f>
        <v>33</v>
      </c>
      <c r="K54" s="195" t="str">
        <f>IF(AND(I54&gt;0,J54&gt;0),I54+J54,"Pas éligible")</f>
        <v>Pas éligible</v>
      </c>
      <c r="L54" s="212"/>
    </row>
    <row r="55" spans="1:12" ht="15.6" thickTop="1" thickBot="1" x14ac:dyDescent="0.35">
      <c r="A55" s="94" t="str">
        <v>H</v>
      </c>
      <c r="B55" s="94" t="str">
        <v>PETIOT Jérôme</v>
      </c>
      <c r="C55" s="94" t="str">
        <v>CEBFC</v>
      </c>
      <c r="D55" s="94">
        <v>9</v>
      </c>
      <c r="E55" s="117">
        <v>19</v>
      </c>
      <c r="F55" s="94">
        <v>5</v>
      </c>
      <c r="G55" s="117">
        <v>26</v>
      </c>
      <c r="H55" s="87">
        <f t="shared" si="0"/>
        <v>14</v>
      </c>
      <c r="I55" s="210"/>
      <c r="J55" s="208"/>
      <c r="K55" s="195"/>
      <c r="L55" s="212"/>
    </row>
    <row r="56" spans="1:12" ht="15.6" thickTop="1" thickBot="1" x14ac:dyDescent="0.35">
      <c r="A56" s="94" t="str">
        <v>H</v>
      </c>
      <c r="B56" s="94" t="str">
        <v>RENARD Maxime</v>
      </c>
      <c r="C56" s="94" t="str">
        <v>CEBFC</v>
      </c>
      <c r="D56" s="94">
        <v>20</v>
      </c>
      <c r="E56" s="117">
        <v>35</v>
      </c>
      <c r="F56" s="94">
        <v>13</v>
      </c>
      <c r="G56" s="117">
        <v>32</v>
      </c>
      <c r="H56" s="87">
        <f t="shared" si="0"/>
        <v>33</v>
      </c>
      <c r="I56" s="203"/>
      <c r="J56" s="209"/>
      <c r="K56" s="195"/>
      <c r="L56" s="212"/>
    </row>
    <row r="57" spans="1:12" ht="15.6" thickTop="1" thickBot="1" x14ac:dyDescent="0.35">
      <c r="A57" s="113" t="str">
        <v>H</v>
      </c>
      <c r="B57" s="113" t="str">
        <v>CAVALLO Jean Pierre</v>
      </c>
      <c r="C57" s="113" t="str">
        <v>CECAZ</v>
      </c>
      <c r="D57" s="113">
        <v>20</v>
      </c>
      <c r="E57" s="114">
        <v>33</v>
      </c>
      <c r="F57" s="113">
        <v>15</v>
      </c>
      <c r="G57" s="114">
        <v>30</v>
      </c>
      <c r="H57" s="115">
        <f t="shared" si="0"/>
        <v>35</v>
      </c>
      <c r="I57" s="202">
        <v>0</v>
      </c>
      <c r="J57" s="204">
        <f>MAX(H57:H58)</f>
        <v>35</v>
      </c>
      <c r="K57" s="195" t="str">
        <f>IF(AND(I57&gt;0,J57&gt;0),I57+J57,"Pas éligible")</f>
        <v>Pas éligible</v>
      </c>
      <c r="L57" s="212"/>
    </row>
    <row r="58" spans="1:12" ht="15.6" thickTop="1" thickBot="1" x14ac:dyDescent="0.35">
      <c r="A58" s="113" t="str">
        <v>H</v>
      </c>
      <c r="B58" s="113" t="str">
        <v>JAUSSAUD Johan</v>
      </c>
      <c r="C58" s="113" t="str">
        <v>CECAZ</v>
      </c>
      <c r="D58" s="113">
        <v>13</v>
      </c>
      <c r="E58" s="114">
        <v>19</v>
      </c>
      <c r="F58" s="113">
        <v>17</v>
      </c>
      <c r="G58" s="114">
        <v>30</v>
      </c>
      <c r="H58" s="115">
        <f t="shared" si="0"/>
        <v>30</v>
      </c>
      <c r="I58" s="203"/>
      <c r="J58" s="206"/>
      <c r="K58" s="195"/>
      <c r="L58" s="212"/>
    </row>
    <row r="59" spans="1:12" ht="15.6" thickTop="1" thickBot="1" x14ac:dyDescent="0.35">
      <c r="A59" s="80" t="str">
        <v>F</v>
      </c>
      <c r="B59" s="80" t="str">
        <v>BARTELMANN Caroline</v>
      </c>
      <c r="C59" s="80" t="str">
        <v>CEGEE</v>
      </c>
      <c r="D59" s="80">
        <v>10</v>
      </c>
      <c r="E59" s="117">
        <v>29</v>
      </c>
      <c r="F59" s="80">
        <v>19</v>
      </c>
      <c r="G59" s="117">
        <v>39</v>
      </c>
      <c r="H59" s="87">
        <f t="shared" si="0"/>
        <v>29</v>
      </c>
      <c r="I59" s="207">
        <f>MAX(H59:H60)</f>
        <v>29</v>
      </c>
      <c r="J59" s="207">
        <f>MAX(H61:H67)</f>
        <v>34</v>
      </c>
      <c r="K59" s="199">
        <f>IF(AND(I59&gt;0,J59&gt;0),I59+J59,"Pas éligible")</f>
        <v>63</v>
      </c>
      <c r="L59" s="183" t="s">
        <v>646</v>
      </c>
    </row>
    <row r="60" spans="1:12" ht="15.6" thickTop="1" thickBot="1" x14ac:dyDescent="0.35">
      <c r="A60" s="80" t="str">
        <v>F</v>
      </c>
      <c r="B60" s="80" t="str">
        <v>BENOIT Christine</v>
      </c>
      <c r="C60" s="80" t="str">
        <v>CEGEE</v>
      </c>
      <c r="D60" s="80">
        <v>4</v>
      </c>
      <c r="E60" s="117">
        <v>31</v>
      </c>
      <c r="F60" s="80">
        <v>2</v>
      </c>
      <c r="G60" s="117">
        <v>30</v>
      </c>
      <c r="H60" s="87">
        <f t="shared" si="0"/>
        <v>6</v>
      </c>
      <c r="I60" s="208"/>
      <c r="J60" s="208"/>
      <c r="K60" s="200"/>
      <c r="L60" s="183"/>
    </row>
    <row r="61" spans="1:12" ht="15.6" thickTop="1" thickBot="1" x14ac:dyDescent="0.35">
      <c r="A61" s="94" t="str">
        <v>H</v>
      </c>
      <c r="B61" s="94" t="str">
        <v>GUYOT Florian</v>
      </c>
      <c r="C61" s="94" t="str">
        <v>CEGEE</v>
      </c>
      <c r="D61" s="94">
        <v>16</v>
      </c>
      <c r="E61" s="117">
        <v>34</v>
      </c>
      <c r="F61" s="94">
        <v>10</v>
      </c>
      <c r="G61" s="117">
        <v>26</v>
      </c>
      <c r="H61" s="87">
        <f t="shared" si="0"/>
        <v>26</v>
      </c>
      <c r="I61" s="208"/>
      <c r="J61" s="208"/>
      <c r="K61" s="200"/>
      <c r="L61" s="183"/>
    </row>
    <row r="62" spans="1:12" ht="15.6" thickTop="1" thickBot="1" x14ac:dyDescent="0.35">
      <c r="A62" s="94" t="str">
        <v>H</v>
      </c>
      <c r="B62" s="94" t="str">
        <v>JOBERT Dominique</v>
      </c>
      <c r="C62" s="94" t="str">
        <v>CEGEE</v>
      </c>
      <c r="D62" s="94">
        <v>0</v>
      </c>
      <c r="E62" s="117">
        <v>0</v>
      </c>
      <c r="F62" s="94">
        <v>3</v>
      </c>
      <c r="G62" s="117">
        <v>27</v>
      </c>
      <c r="H62" s="87">
        <f t="shared" si="0"/>
        <v>3</v>
      </c>
      <c r="I62" s="208"/>
      <c r="J62" s="208"/>
      <c r="K62" s="200"/>
      <c r="L62" s="183"/>
    </row>
    <row r="63" spans="1:12" ht="15.6" thickTop="1" thickBot="1" x14ac:dyDescent="0.35">
      <c r="A63" s="94" t="str">
        <v>H</v>
      </c>
      <c r="B63" s="94" t="str">
        <v>LUTTMANN Emmanuel</v>
      </c>
      <c r="C63" s="94" t="str">
        <v>CEGEE</v>
      </c>
      <c r="D63" s="94">
        <v>14</v>
      </c>
      <c r="E63" s="117">
        <v>36</v>
      </c>
      <c r="F63" s="94">
        <v>6</v>
      </c>
      <c r="G63" s="117">
        <v>27</v>
      </c>
      <c r="H63" s="87">
        <f t="shared" si="0"/>
        <v>20</v>
      </c>
      <c r="I63" s="208"/>
      <c r="J63" s="208"/>
      <c r="K63" s="200"/>
      <c r="L63" s="183"/>
    </row>
    <row r="64" spans="1:12" ht="15.6" thickTop="1" thickBot="1" x14ac:dyDescent="0.35">
      <c r="A64" s="94" t="str">
        <v>H</v>
      </c>
      <c r="B64" s="94" t="str">
        <v>MAGI Michel</v>
      </c>
      <c r="C64" s="94" t="str">
        <v>CEGEE</v>
      </c>
      <c r="D64" s="94">
        <v>6</v>
      </c>
      <c r="E64" s="117">
        <v>23</v>
      </c>
      <c r="F64" s="94">
        <v>6</v>
      </c>
      <c r="G64" s="117">
        <v>25</v>
      </c>
      <c r="H64" s="87">
        <f t="shared" si="0"/>
        <v>12</v>
      </c>
      <c r="I64" s="208"/>
      <c r="J64" s="208"/>
      <c r="K64" s="200"/>
      <c r="L64" s="183"/>
    </row>
    <row r="65" spans="1:12" ht="15.6" thickTop="1" thickBot="1" x14ac:dyDescent="0.35">
      <c r="A65" s="94" t="str">
        <v>H</v>
      </c>
      <c r="B65" s="94" t="str">
        <v>NICOLAS Alain</v>
      </c>
      <c r="C65" s="94" t="str">
        <v>CEGEE</v>
      </c>
      <c r="D65" s="94">
        <v>0</v>
      </c>
      <c r="E65" s="117">
        <v>0</v>
      </c>
      <c r="F65" s="94">
        <v>0</v>
      </c>
      <c r="G65" s="117">
        <v>0</v>
      </c>
      <c r="H65" s="87">
        <f t="shared" si="0"/>
        <v>0</v>
      </c>
      <c r="I65" s="208"/>
      <c r="J65" s="208"/>
      <c r="K65" s="200"/>
      <c r="L65" s="183"/>
    </row>
    <row r="66" spans="1:12" ht="15.6" thickTop="1" thickBot="1" x14ac:dyDescent="0.35">
      <c r="A66" s="94" t="str">
        <v>H</v>
      </c>
      <c r="B66" s="94" t="str">
        <v>ROLLAND Gautier</v>
      </c>
      <c r="C66" s="94" t="str">
        <v>CEGEE</v>
      </c>
      <c r="D66" s="94">
        <v>15</v>
      </c>
      <c r="E66" s="117">
        <v>35</v>
      </c>
      <c r="F66" s="94">
        <v>19</v>
      </c>
      <c r="G66" s="117">
        <v>41</v>
      </c>
      <c r="H66" s="87">
        <f t="shared" si="0"/>
        <v>34</v>
      </c>
      <c r="I66" s="208"/>
      <c r="J66" s="208"/>
      <c r="K66" s="200"/>
      <c r="L66" s="183"/>
    </row>
    <row r="67" spans="1:12" ht="15.6" thickTop="1" thickBot="1" x14ac:dyDescent="0.35">
      <c r="A67" s="94" t="str">
        <v>H</v>
      </c>
      <c r="B67" s="94" t="str">
        <v>ZAHM Francois</v>
      </c>
      <c r="C67" s="94" t="str">
        <v>CEGEE</v>
      </c>
      <c r="D67" s="94">
        <v>11</v>
      </c>
      <c r="E67" s="117">
        <v>29</v>
      </c>
      <c r="F67" s="94">
        <v>8</v>
      </c>
      <c r="G67" s="117">
        <v>24</v>
      </c>
      <c r="H67" s="87">
        <f t="shared" si="0"/>
        <v>19</v>
      </c>
      <c r="I67" s="209"/>
      <c r="J67" s="209"/>
      <c r="K67" s="201"/>
      <c r="L67" s="183"/>
    </row>
    <row r="68" spans="1:12" ht="15.6" thickTop="1" thickBot="1" x14ac:dyDescent="0.35">
      <c r="A68" s="113" t="str">
        <v>H</v>
      </c>
      <c r="B68" s="113" t="str">
        <v>ADAM Hubert</v>
      </c>
      <c r="C68" s="113" t="str">
        <v>CEHDF</v>
      </c>
      <c r="D68" s="113">
        <v>13</v>
      </c>
      <c r="E68" s="114">
        <v>31</v>
      </c>
      <c r="F68" s="113">
        <v>12</v>
      </c>
      <c r="G68" s="114">
        <v>37</v>
      </c>
      <c r="H68" s="115">
        <f t="shared" ref="H68:H131" si="1">SUM(D68,F68)</f>
        <v>25</v>
      </c>
      <c r="I68" s="204">
        <f>MAX(H72,H75:H76)</f>
        <v>19</v>
      </c>
      <c r="J68" s="204">
        <f>MAX(H68:H71,H73:H74,H77:H80)</f>
        <v>32</v>
      </c>
      <c r="K68" s="195">
        <f>IF(AND(I68&gt;0,J68&gt;0),I68+J68,"Pas éligible")</f>
        <v>51</v>
      </c>
      <c r="L68" s="183" t="s">
        <v>647</v>
      </c>
    </row>
    <row r="69" spans="1:12" ht="15.6" thickTop="1" thickBot="1" x14ac:dyDescent="0.35">
      <c r="A69" s="113" t="str">
        <v>H</v>
      </c>
      <c r="B69" s="113" t="str">
        <v>BIOMEZ Florent</v>
      </c>
      <c r="C69" s="113" t="str">
        <v>CEHDF</v>
      </c>
      <c r="D69" s="113">
        <v>17</v>
      </c>
      <c r="E69" s="114">
        <v>37</v>
      </c>
      <c r="F69" s="113">
        <v>5</v>
      </c>
      <c r="G69" s="114">
        <v>23</v>
      </c>
      <c r="H69" s="115">
        <f t="shared" si="1"/>
        <v>22</v>
      </c>
      <c r="I69" s="205"/>
      <c r="J69" s="205"/>
      <c r="K69" s="195"/>
      <c r="L69" s="183"/>
    </row>
    <row r="70" spans="1:12" ht="15.6" thickTop="1" thickBot="1" x14ac:dyDescent="0.35">
      <c r="A70" s="113" t="str">
        <v>H</v>
      </c>
      <c r="B70" s="113" t="str">
        <v>DELAHAYE Olivier</v>
      </c>
      <c r="C70" s="113" t="str">
        <v>CEHDF</v>
      </c>
      <c r="D70" s="113">
        <v>22</v>
      </c>
      <c r="E70" s="114">
        <v>39</v>
      </c>
      <c r="F70" s="113">
        <v>8</v>
      </c>
      <c r="G70" s="114">
        <v>23</v>
      </c>
      <c r="H70" s="115">
        <f t="shared" si="1"/>
        <v>30</v>
      </c>
      <c r="I70" s="205"/>
      <c r="J70" s="205"/>
      <c r="K70" s="195"/>
      <c r="L70" s="183"/>
    </row>
    <row r="71" spans="1:12" ht="15.6" thickTop="1" thickBot="1" x14ac:dyDescent="0.35">
      <c r="A71" s="113" t="str">
        <v>H</v>
      </c>
      <c r="B71" s="113" t="str">
        <v>DEVLIES Thierry</v>
      </c>
      <c r="C71" s="113" t="str">
        <v>CEHDF</v>
      </c>
      <c r="D71" s="113">
        <v>8</v>
      </c>
      <c r="E71" s="114">
        <v>29</v>
      </c>
      <c r="F71" s="113">
        <v>14</v>
      </c>
      <c r="G71" s="114">
        <v>38</v>
      </c>
      <c r="H71" s="115">
        <f t="shared" si="1"/>
        <v>22</v>
      </c>
      <c r="I71" s="205"/>
      <c r="J71" s="205"/>
      <c r="K71" s="195"/>
      <c r="L71" s="183"/>
    </row>
    <row r="72" spans="1:12" ht="15.6" customHeight="1" thickTop="1" thickBot="1" x14ac:dyDescent="0.35">
      <c r="A72" s="116" t="str">
        <v>F</v>
      </c>
      <c r="B72" s="116" t="str">
        <v>DUQUENNE Delphine</v>
      </c>
      <c r="C72" s="116" t="str">
        <v>CEHDF</v>
      </c>
      <c r="D72" s="116">
        <v>0</v>
      </c>
      <c r="E72" s="114">
        <v>0</v>
      </c>
      <c r="F72" s="116">
        <v>0</v>
      </c>
      <c r="G72" s="114">
        <v>0</v>
      </c>
      <c r="H72" s="115">
        <f t="shared" si="1"/>
        <v>0</v>
      </c>
      <c r="I72" s="205"/>
      <c r="J72" s="205"/>
      <c r="K72" s="195"/>
      <c r="L72" s="183"/>
    </row>
    <row r="73" spans="1:12" ht="15" customHeight="1" thickTop="1" thickBot="1" x14ac:dyDescent="0.35">
      <c r="A73" s="113" t="str">
        <v>H</v>
      </c>
      <c r="B73" s="113" t="str">
        <v>DUQUENNE Edouard</v>
      </c>
      <c r="C73" s="113" t="str">
        <v>CEHDF</v>
      </c>
      <c r="D73" s="113">
        <v>16</v>
      </c>
      <c r="E73" s="114">
        <v>43</v>
      </c>
      <c r="F73" s="113">
        <v>8</v>
      </c>
      <c r="G73" s="114">
        <v>32</v>
      </c>
      <c r="H73" s="115">
        <f t="shared" si="1"/>
        <v>24</v>
      </c>
      <c r="I73" s="205"/>
      <c r="J73" s="205"/>
      <c r="K73" s="195"/>
      <c r="L73" s="183"/>
    </row>
    <row r="74" spans="1:12" ht="15" customHeight="1" thickTop="1" thickBot="1" x14ac:dyDescent="0.35">
      <c r="A74" s="113" t="str">
        <v>H</v>
      </c>
      <c r="B74" s="113" t="str">
        <v>HOCHIN Didier</v>
      </c>
      <c r="C74" s="113" t="str">
        <v>CEHDF</v>
      </c>
      <c r="D74" s="113">
        <v>20</v>
      </c>
      <c r="E74" s="114">
        <v>38</v>
      </c>
      <c r="F74" s="113">
        <v>12</v>
      </c>
      <c r="G74" s="114">
        <v>28</v>
      </c>
      <c r="H74" s="115">
        <f t="shared" si="1"/>
        <v>32</v>
      </c>
      <c r="I74" s="205"/>
      <c r="J74" s="205"/>
      <c r="K74" s="195"/>
      <c r="L74" s="183"/>
    </row>
    <row r="75" spans="1:12" ht="15.6" customHeight="1" thickTop="1" thickBot="1" x14ac:dyDescent="0.35">
      <c r="A75" s="116" t="str">
        <v>F</v>
      </c>
      <c r="B75" s="116" t="str">
        <v>HOUSSIN Marie Christine</v>
      </c>
      <c r="C75" s="116" t="str">
        <v>CEHDF</v>
      </c>
      <c r="D75" s="116">
        <v>10</v>
      </c>
      <c r="E75" s="114">
        <v>38</v>
      </c>
      <c r="F75" s="116">
        <v>9</v>
      </c>
      <c r="G75" s="114">
        <v>36</v>
      </c>
      <c r="H75" s="115">
        <f t="shared" si="1"/>
        <v>19</v>
      </c>
      <c r="I75" s="205"/>
      <c r="J75" s="205"/>
      <c r="K75" s="195"/>
      <c r="L75" s="183"/>
    </row>
    <row r="76" spans="1:12" ht="15.6" customHeight="1" thickTop="1" thickBot="1" x14ac:dyDescent="0.35">
      <c r="A76" s="116" t="str">
        <v>F</v>
      </c>
      <c r="B76" s="116" t="str">
        <v>SIMONIN Marie-Claire</v>
      </c>
      <c r="C76" s="116" t="str">
        <v>CEHDF</v>
      </c>
      <c r="D76" s="116">
        <v>3</v>
      </c>
      <c r="E76" s="114">
        <v>18</v>
      </c>
      <c r="F76" s="116">
        <v>1</v>
      </c>
      <c r="G76" s="114">
        <v>15</v>
      </c>
      <c r="H76" s="115">
        <f t="shared" si="1"/>
        <v>4</v>
      </c>
      <c r="I76" s="205"/>
      <c r="J76" s="205"/>
      <c r="K76" s="195"/>
      <c r="L76" s="183"/>
    </row>
    <row r="77" spans="1:12" ht="15.6" thickTop="1" thickBot="1" x14ac:dyDescent="0.35">
      <c r="A77" s="113" t="str">
        <v>H</v>
      </c>
      <c r="B77" s="113" t="str">
        <v>SIMONIN Patrick</v>
      </c>
      <c r="C77" s="113" t="str">
        <v>CEHDF</v>
      </c>
      <c r="D77" s="113">
        <v>0</v>
      </c>
      <c r="E77" s="114">
        <v>0</v>
      </c>
      <c r="F77" s="113">
        <v>0</v>
      </c>
      <c r="G77" s="114">
        <v>0</v>
      </c>
      <c r="H77" s="115">
        <f t="shared" si="1"/>
        <v>0</v>
      </c>
      <c r="I77" s="205"/>
      <c r="J77" s="205"/>
      <c r="K77" s="195"/>
      <c r="L77" s="183"/>
    </row>
    <row r="78" spans="1:12" ht="15.6" thickTop="1" thickBot="1" x14ac:dyDescent="0.35">
      <c r="A78" s="113" t="str">
        <v>H</v>
      </c>
      <c r="B78" s="113" t="str">
        <v>VANLABEKE Julien</v>
      </c>
      <c r="C78" s="113" t="str">
        <v>CEHDF</v>
      </c>
      <c r="D78" s="113">
        <v>11</v>
      </c>
      <c r="E78" s="114">
        <v>22</v>
      </c>
      <c r="F78" s="113">
        <v>7</v>
      </c>
      <c r="G78" s="114">
        <v>23</v>
      </c>
      <c r="H78" s="115">
        <f t="shared" si="1"/>
        <v>18</v>
      </c>
      <c r="I78" s="205"/>
      <c r="J78" s="205"/>
      <c r="K78" s="195"/>
      <c r="L78" s="183"/>
    </row>
    <row r="79" spans="1:12" ht="15.6" thickTop="1" thickBot="1" x14ac:dyDescent="0.35">
      <c r="A79" s="113" t="str">
        <v>H</v>
      </c>
      <c r="B79" s="113" t="str">
        <v>VELU Sylvain</v>
      </c>
      <c r="C79" s="113" t="str">
        <v>CEHDF</v>
      </c>
      <c r="D79" s="113">
        <v>13</v>
      </c>
      <c r="E79" s="114">
        <v>32</v>
      </c>
      <c r="F79" s="113">
        <v>7</v>
      </c>
      <c r="G79" s="114">
        <v>27</v>
      </c>
      <c r="H79" s="115">
        <f t="shared" si="1"/>
        <v>20</v>
      </c>
      <c r="I79" s="205"/>
      <c r="J79" s="205"/>
      <c r="K79" s="195"/>
      <c r="L79" s="183"/>
    </row>
    <row r="80" spans="1:12" ht="15.6" thickTop="1" thickBot="1" x14ac:dyDescent="0.35">
      <c r="A80" s="113" t="str">
        <v>H</v>
      </c>
      <c r="B80" s="113" t="str">
        <v>VINSSIAT Jean-Paul</v>
      </c>
      <c r="C80" s="113" t="str">
        <v>CEHDF</v>
      </c>
      <c r="D80" s="113">
        <v>7</v>
      </c>
      <c r="E80" s="114">
        <v>22</v>
      </c>
      <c r="F80" s="113">
        <v>7</v>
      </c>
      <c r="G80" s="114">
        <v>29</v>
      </c>
      <c r="H80" s="115">
        <f t="shared" si="1"/>
        <v>14</v>
      </c>
      <c r="I80" s="206"/>
      <c r="J80" s="206"/>
      <c r="K80" s="195"/>
      <c r="L80" s="183"/>
    </row>
    <row r="81" spans="1:12" ht="15.6" customHeight="1" thickTop="1" thickBot="1" x14ac:dyDescent="0.35">
      <c r="A81" s="80" t="str">
        <v>F</v>
      </c>
      <c r="B81" s="80" t="str">
        <v>BAUDIN Anne</v>
      </c>
      <c r="C81" s="80" t="str">
        <v>CEIDF</v>
      </c>
      <c r="D81" s="80">
        <v>22</v>
      </c>
      <c r="E81" s="117">
        <v>33</v>
      </c>
      <c r="F81" s="80">
        <v>11</v>
      </c>
      <c r="G81" s="117">
        <v>20</v>
      </c>
      <c r="H81" s="87">
        <f t="shared" si="1"/>
        <v>33</v>
      </c>
      <c r="I81" s="207">
        <f>MAX(H81,H85,H87,H91,H102)</f>
        <v>33</v>
      </c>
      <c r="J81" s="207">
        <f>MAX(H82:H84,H86,H88:H90,H92:H101,H103:H104)</f>
        <v>54</v>
      </c>
      <c r="K81" s="195">
        <f>IF(AND(I81&gt;0,J81&gt;0),I81+J81,"Pas éligible")</f>
        <v>87</v>
      </c>
      <c r="L81" s="186" t="s">
        <v>639</v>
      </c>
    </row>
    <row r="82" spans="1:12" ht="15" customHeight="1" thickTop="1" thickBot="1" x14ac:dyDescent="0.35">
      <c r="A82" s="94" t="str">
        <v>H</v>
      </c>
      <c r="B82" s="94" t="str">
        <v>BAUDIN Gilles</v>
      </c>
      <c r="C82" s="94" t="str">
        <v>CEIDF</v>
      </c>
      <c r="D82" s="94">
        <v>0</v>
      </c>
      <c r="E82" s="117">
        <v>0</v>
      </c>
      <c r="F82" s="94">
        <v>0</v>
      </c>
      <c r="G82" s="117">
        <v>0</v>
      </c>
      <c r="H82" s="87">
        <f t="shared" si="1"/>
        <v>0</v>
      </c>
      <c r="I82" s="208"/>
      <c r="J82" s="208"/>
      <c r="K82" s="195"/>
      <c r="L82" s="186"/>
    </row>
    <row r="83" spans="1:12" ht="15" customHeight="1" thickTop="1" thickBot="1" x14ac:dyDescent="0.35">
      <c r="A83" s="94" t="str">
        <v>H</v>
      </c>
      <c r="B83" s="94" t="str">
        <v>BRKIC Alexandre</v>
      </c>
      <c r="C83" s="94" t="str">
        <v>CEIDF</v>
      </c>
      <c r="D83" s="94">
        <v>21</v>
      </c>
      <c r="E83" s="117">
        <v>37</v>
      </c>
      <c r="F83" s="94">
        <v>16</v>
      </c>
      <c r="G83" s="117">
        <v>35</v>
      </c>
      <c r="H83" s="87">
        <f t="shared" si="1"/>
        <v>37</v>
      </c>
      <c r="I83" s="208"/>
      <c r="J83" s="208"/>
      <c r="K83" s="195"/>
      <c r="L83" s="186"/>
    </row>
    <row r="84" spans="1:12" ht="15" customHeight="1" thickTop="1" thickBot="1" x14ac:dyDescent="0.35">
      <c r="A84" s="94" t="str">
        <v>H</v>
      </c>
      <c r="B84" s="94" t="str">
        <v>CHENOUNA Djilali</v>
      </c>
      <c r="C84" s="94" t="str">
        <v>CEIDF</v>
      </c>
      <c r="D84" s="94">
        <v>0</v>
      </c>
      <c r="E84" s="117">
        <v>0</v>
      </c>
      <c r="F84" s="94">
        <v>0</v>
      </c>
      <c r="G84" s="117">
        <v>0</v>
      </c>
      <c r="H84" s="87">
        <f t="shared" si="1"/>
        <v>0</v>
      </c>
      <c r="I84" s="208"/>
      <c r="J84" s="208"/>
      <c r="K84" s="195"/>
      <c r="L84" s="186"/>
    </row>
    <row r="85" spans="1:12" ht="15.6" customHeight="1" thickTop="1" thickBot="1" x14ac:dyDescent="0.35">
      <c r="A85" s="80" t="str">
        <v>F</v>
      </c>
      <c r="B85" s="80" t="str">
        <v>CHENOUNA Rachel</v>
      </c>
      <c r="C85" s="80" t="str">
        <v>CEIDF</v>
      </c>
      <c r="D85" s="80">
        <v>3</v>
      </c>
      <c r="E85" s="117">
        <v>24</v>
      </c>
      <c r="F85" s="80">
        <v>7</v>
      </c>
      <c r="G85" s="117">
        <v>42</v>
      </c>
      <c r="H85" s="87">
        <f t="shared" si="1"/>
        <v>10</v>
      </c>
      <c r="I85" s="208"/>
      <c r="J85" s="208"/>
      <c r="K85" s="195"/>
      <c r="L85" s="186"/>
    </row>
    <row r="86" spans="1:12" ht="15" customHeight="1" thickTop="1" thickBot="1" x14ac:dyDescent="0.35">
      <c r="A86" s="94" t="str">
        <v>H</v>
      </c>
      <c r="B86" s="94" t="str">
        <v>CHUSSEAU Cedric</v>
      </c>
      <c r="C86" s="94" t="str">
        <v>CEIDF</v>
      </c>
      <c r="D86" s="94">
        <v>8</v>
      </c>
      <c r="E86" s="117">
        <v>22</v>
      </c>
      <c r="F86" s="94">
        <v>16</v>
      </c>
      <c r="G86" s="117">
        <v>36</v>
      </c>
      <c r="H86" s="87">
        <f t="shared" si="1"/>
        <v>24</v>
      </c>
      <c r="I86" s="208"/>
      <c r="J86" s="208"/>
      <c r="K86" s="195"/>
      <c r="L86" s="186"/>
    </row>
    <row r="87" spans="1:12" ht="15.6" customHeight="1" thickTop="1" thickBot="1" x14ac:dyDescent="0.35">
      <c r="A87" s="80" t="str">
        <v>F</v>
      </c>
      <c r="B87" s="80" t="str">
        <v>CIRENI Maria-Grazia</v>
      </c>
      <c r="C87" s="80" t="str">
        <v>CEIDF</v>
      </c>
      <c r="D87" s="80">
        <v>0</v>
      </c>
      <c r="E87" s="117">
        <v>0</v>
      </c>
      <c r="F87" s="80">
        <v>0</v>
      </c>
      <c r="G87" s="117">
        <v>0</v>
      </c>
      <c r="H87" s="87">
        <f t="shared" si="1"/>
        <v>0</v>
      </c>
      <c r="I87" s="208"/>
      <c r="J87" s="208"/>
      <c r="K87" s="195"/>
      <c r="L87" s="186"/>
    </row>
    <row r="88" spans="1:12" ht="15" customHeight="1" thickTop="1" thickBot="1" x14ac:dyDescent="0.35">
      <c r="A88" s="94" t="str">
        <v>H</v>
      </c>
      <c r="B88" s="94" t="str">
        <v>DEFREMONT Christian</v>
      </c>
      <c r="C88" s="94" t="str">
        <v>CEIDF</v>
      </c>
      <c r="D88" s="94">
        <v>10</v>
      </c>
      <c r="E88" s="117">
        <v>30</v>
      </c>
      <c r="F88" s="94">
        <v>4</v>
      </c>
      <c r="G88" s="117">
        <v>18</v>
      </c>
      <c r="H88" s="87">
        <f t="shared" si="1"/>
        <v>14</v>
      </c>
      <c r="I88" s="208"/>
      <c r="J88" s="208"/>
      <c r="K88" s="195"/>
      <c r="L88" s="186"/>
    </row>
    <row r="89" spans="1:12" ht="15" customHeight="1" thickTop="1" thickBot="1" x14ac:dyDescent="0.35">
      <c r="A89" s="94" t="str">
        <v>H</v>
      </c>
      <c r="B89" s="94" t="str">
        <v>DELINDE Dany</v>
      </c>
      <c r="C89" s="94" t="str">
        <v>CEIDF</v>
      </c>
      <c r="D89" s="94">
        <v>2</v>
      </c>
      <c r="E89" s="117">
        <v>11</v>
      </c>
      <c r="F89" s="94">
        <v>1</v>
      </c>
      <c r="G89" s="117">
        <v>16</v>
      </c>
      <c r="H89" s="87">
        <f t="shared" si="1"/>
        <v>3</v>
      </c>
      <c r="I89" s="208"/>
      <c r="J89" s="208"/>
      <c r="K89" s="195"/>
      <c r="L89" s="186"/>
    </row>
    <row r="90" spans="1:12" ht="15" customHeight="1" thickTop="1" thickBot="1" x14ac:dyDescent="0.35">
      <c r="A90" s="94" t="str">
        <v>H</v>
      </c>
      <c r="B90" s="94" t="str">
        <v>DONADIEU Didier</v>
      </c>
      <c r="C90" s="94" t="str">
        <v>CEIDF</v>
      </c>
      <c r="D90" s="94">
        <v>9</v>
      </c>
      <c r="E90" s="117">
        <v>36</v>
      </c>
      <c r="F90" s="94">
        <v>10</v>
      </c>
      <c r="G90" s="117">
        <v>33</v>
      </c>
      <c r="H90" s="87">
        <f t="shared" si="1"/>
        <v>19</v>
      </c>
      <c r="I90" s="208"/>
      <c r="J90" s="208"/>
      <c r="K90" s="195"/>
      <c r="L90" s="186"/>
    </row>
    <row r="91" spans="1:12" ht="15.6" customHeight="1" thickTop="1" thickBot="1" x14ac:dyDescent="0.35">
      <c r="A91" s="80" t="str">
        <v>F</v>
      </c>
      <c r="B91" s="80" t="str">
        <v>FOUASSEAU-QUERBES Pascale</v>
      </c>
      <c r="C91" s="80" t="str">
        <v>CEIDF</v>
      </c>
      <c r="D91" s="80">
        <v>0</v>
      </c>
      <c r="E91" s="117">
        <v>7</v>
      </c>
      <c r="F91" s="80">
        <v>1</v>
      </c>
      <c r="G91" s="117">
        <v>17</v>
      </c>
      <c r="H91" s="87">
        <f t="shared" si="1"/>
        <v>1</v>
      </c>
      <c r="I91" s="208"/>
      <c r="J91" s="208"/>
      <c r="K91" s="195"/>
      <c r="L91" s="186"/>
    </row>
    <row r="92" spans="1:12" ht="15" customHeight="1" thickTop="1" thickBot="1" x14ac:dyDescent="0.35">
      <c r="A92" s="94" t="str">
        <v>H</v>
      </c>
      <c r="B92" s="94" t="str">
        <v>GONDOLE Philippe</v>
      </c>
      <c r="C92" s="94" t="str">
        <v>CEIDF</v>
      </c>
      <c r="D92" s="94">
        <v>9</v>
      </c>
      <c r="E92" s="117">
        <v>24</v>
      </c>
      <c r="F92" s="94">
        <v>10</v>
      </c>
      <c r="G92" s="117">
        <v>23</v>
      </c>
      <c r="H92" s="87">
        <f t="shared" si="1"/>
        <v>19</v>
      </c>
      <c r="I92" s="208"/>
      <c r="J92" s="208"/>
      <c r="K92" s="195"/>
      <c r="L92" s="186"/>
    </row>
    <row r="93" spans="1:12" ht="15" customHeight="1" thickTop="1" thickBot="1" x14ac:dyDescent="0.35">
      <c r="A93" s="94" t="str">
        <v>H</v>
      </c>
      <c r="B93" s="94" t="str">
        <v>HOUDOUIN Didier</v>
      </c>
      <c r="C93" s="94" t="str">
        <v>CEIDF</v>
      </c>
      <c r="D93" s="94">
        <v>19</v>
      </c>
      <c r="E93" s="117">
        <v>41</v>
      </c>
      <c r="F93" s="94">
        <v>16</v>
      </c>
      <c r="G93" s="117">
        <v>41</v>
      </c>
      <c r="H93" s="87">
        <f t="shared" si="1"/>
        <v>35</v>
      </c>
      <c r="I93" s="208"/>
      <c r="J93" s="208"/>
      <c r="K93" s="195"/>
      <c r="L93" s="186"/>
    </row>
    <row r="94" spans="1:12" ht="15" customHeight="1" thickTop="1" thickBot="1" x14ac:dyDescent="0.35">
      <c r="A94" s="94" t="str">
        <v>H</v>
      </c>
      <c r="B94" s="94" t="str">
        <v>ILLIVI Sylvain</v>
      </c>
      <c r="C94" s="94" t="str">
        <v>CEIDF</v>
      </c>
      <c r="D94" s="94">
        <v>11</v>
      </c>
      <c r="E94" s="117">
        <v>41</v>
      </c>
      <c r="F94" s="94">
        <v>2</v>
      </c>
      <c r="G94" s="117">
        <v>28</v>
      </c>
      <c r="H94" s="87">
        <f t="shared" si="1"/>
        <v>13</v>
      </c>
      <c r="I94" s="208"/>
      <c r="J94" s="208"/>
      <c r="K94" s="195"/>
      <c r="L94" s="186"/>
    </row>
    <row r="95" spans="1:12" ht="15" customHeight="1" thickTop="1" thickBot="1" x14ac:dyDescent="0.35">
      <c r="A95" s="94" t="str">
        <v>H</v>
      </c>
      <c r="B95" s="94" t="str">
        <v>LAMBILLON Sebastien</v>
      </c>
      <c r="C95" s="94" t="str">
        <v>CEIDF</v>
      </c>
      <c r="D95" s="94">
        <v>12</v>
      </c>
      <c r="E95" s="117">
        <v>25</v>
      </c>
      <c r="F95" s="94">
        <v>8</v>
      </c>
      <c r="G95" s="117">
        <v>21</v>
      </c>
      <c r="H95" s="87">
        <f t="shared" si="1"/>
        <v>20</v>
      </c>
      <c r="I95" s="208"/>
      <c r="J95" s="208"/>
      <c r="K95" s="195"/>
      <c r="L95" s="186"/>
    </row>
    <row r="96" spans="1:12" ht="15" customHeight="1" thickTop="1" thickBot="1" x14ac:dyDescent="0.35">
      <c r="A96" s="94" t="str">
        <v>H</v>
      </c>
      <c r="B96" s="94" t="str">
        <v>LE DRU Jean-Jacques</v>
      </c>
      <c r="C96" s="94" t="str">
        <v>CEIDF</v>
      </c>
      <c r="D96" s="94">
        <v>20</v>
      </c>
      <c r="E96" s="117">
        <v>43</v>
      </c>
      <c r="F96" s="94">
        <v>8</v>
      </c>
      <c r="G96" s="117">
        <v>27</v>
      </c>
      <c r="H96" s="87">
        <f t="shared" si="1"/>
        <v>28</v>
      </c>
      <c r="I96" s="208"/>
      <c r="J96" s="208"/>
      <c r="K96" s="195"/>
      <c r="L96" s="186"/>
    </row>
    <row r="97" spans="1:12" ht="15" customHeight="1" thickTop="1" thickBot="1" x14ac:dyDescent="0.35">
      <c r="A97" s="94" t="str">
        <v>H</v>
      </c>
      <c r="B97" s="94" t="str">
        <v>LECLERCQ Alexandre</v>
      </c>
      <c r="C97" s="94" t="str">
        <v>CEIDF</v>
      </c>
      <c r="D97" s="94">
        <v>4</v>
      </c>
      <c r="E97" s="117">
        <v>27</v>
      </c>
      <c r="F97" s="94">
        <v>7</v>
      </c>
      <c r="G97" s="117">
        <v>41</v>
      </c>
      <c r="H97" s="87">
        <f t="shared" si="1"/>
        <v>11</v>
      </c>
      <c r="I97" s="208"/>
      <c r="J97" s="208"/>
      <c r="K97" s="195"/>
      <c r="L97" s="186"/>
    </row>
    <row r="98" spans="1:12" ht="15" customHeight="1" thickTop="1" thickBot="1" x14ac:dyDescent="0.35">
      <c r="A98" s="94" t="str">
        <v>H</v>
      </c>
      <c r="B98" s="94" t="str">
        <v>LETHONGSAVARN Vivien</v>
      </c>
      <c r="C98" s="94" t="str">
        <v>CEIDF</v>
      </c>
      <c r="D98" s="94">
        <v>0</v>
      </c>
      <c r="E98" s="117">
        <v>0</v>
      </c>
      <c r="F98" s="94">
        <v>0</v>
      </c>
      <c r="G98" s="117">
        <v>0</v>
      </c>
      <c r="H98" s="87">
        <f t="shared" si="1"/>
        <v>0</v>
      </c>
      <c r="I98" s="208"/>
      <c r="J98" s="208"/>
      <c r="K98" s="195"/>
      <c r="L98" s="186"/>
    </row>
    <row r="99" spans="1:12" ht="15" customHeight="1" thickTop="1" thickBot="1" x14ac:dyDescent="0.35">
      <c r="A99" s="94" t="str">
        <v>H</v>
      </c>
      <c r="B99" s="94" t="str">
        <v>MEDENOUVO Rolic</v>
      </c>
      <c r="C99" s="94" t="str">
        <v>CEIDF</v>
      </c>
      <c r="D99" s="94">
        <v>8</v>
      </c>
      <c r="E99" s="117">
        <v>35</v>
      </c>
      <c r="F99" s="94">
        <v>12</v>
      </c>
      <c r="G99" s="117">
        <v>46</v>
      </c>
      <c r="H99" s="87">
        <f t="shared" si="1"/>
        <v>20</v>
      </c>
      <c r="I99" s="208"/>
      <c r="J99" s="208"/>
      <c r="K99" s="195"/>
      <c r="L99" s="186"/>
    </row>
    <row r="100" spans="1:12" ht="15" customHeight="1" thickTop="1" thickBot="1" x14ac:dyDescent="0.35">
      <c r="A100" s="94" t="str">
        <v>H</v>
      </c>
      <c r="B100" s="94" t="str">
        <v>MOSTEFAI Jean-Claude</v>
      </c>
      <c r="C100" s="94" t="str">
        <v>CEIDF</v>
      </c>
      <c r="D100" s="94">
        <v>8</v>
      </c>
      <c r="E100" s="117">
        <v>31</v>
      </c>
      <c r="F100" s="94">
        <v>10</v>
      </c>
      <c r="G100" s="117">
        <v>33</v>
      </c>
      <c r="H100" s="87">
        <f t="shared" si="1"/>
        <v>18</v>
      </c>
      <c r="I100" s="208"/>
      <c r="J100" s="208"/>
      <c r="K100" s="195"/>
      <c r="L100" s="186"/>
    </row>
    <row r="101" spans="1:12" ht="15" customHeight="1" thickTop="1" thickBot="1" x14ac:dyDescent="0.35">
      <c r="A101" s="94" t="str">
        <v>H</v>
      </c>
      <c r="B101" s="94" t="str">
        <v>MSICA Jean-Jacques</v>
      </c>
      <c r="C101" s="94" t="str">
        <v>CEIDF</v>
      </c>
      <c r="D101" s="94">
        <v>0</v>
      </c>
      <c r="E101" s="117">
        <v>0</v>
      </c>
      <c r="F101" s="94">
        <v>0</v>
      </c>
      <c r="G101" s="117">
        <v>0</v>
      </c>
      <c r="H101" s="87">
        <f t="shared" si="1"/>
        <v>0</v>
      </c>
      <c r="I101" s="208"/>
      <c r="J101" s="208"/>
      <c r="K101" s="195"/>
      <c r="L101" s="186"/>
    </row>
    <row r="102" spans="1:12" ht="15.6" customHeight="1" thickTop="1" thickBot="1" x14ac:dyDescent="0.35">
      <c r="A102" s="80" t="str">
        <v>F</v>
      </c>
      <c r="B102" s="80" t="str">
        <v>PERRIERE Valérie</v>
      </c>
      <c r="C102" s="80" t="str">
        <v>CEIDF</v>
      </c>
      <c r="D102" s="80">
        <v>5</v>
      </c>
      <c r="E102" s="117">
        <v>31</v>
      </c>
      <c r="F102" s="80">
        <v>1</v>
      </c>
      <c r="G102" s="117">
        <v>20</v>
      </c>
      <c r="H102" s="87">
        <f t="shared" si="1"/>
        <v>6</v>
      </c>
      <c r="I102" s="208"/>
      <c r="J102" s="208"/>
      <c r="K102" s="195"/>
      <c r="L102" s="186"/>
    </row>
    <row r="103" spans="1:12" ht="15.6" thickTop="1" thickBot="1" x14ac:dyDescent="0.35">
      <c r="A103" s="94" t="str">
        <v>H</v>
      </c>
      <c r="B103" s="94" t="str">
        <v>QUERBES Patrice</v>
      </c>
      <c r="C103" s="94" t="str">
        <v>CEIDF</v>
      </c>
      <c r="D103" s="94">
        <v>0</v>
      </c>
      <c r="E103" s="117">
        <v>0</v>
      </c>
      <c r="F103" s="94">
        <v>0</v>
      </c>
      <c r="G103" s="117">
        <v>0</v>
      </c>
      <c r="H103" s="87">
        <f t="shared" si="1"/>
        <v>0</v>
      </c>
      <c r="I103" s="208"/>
      <c r="J103" s="208"/>
      <c r="K103" s="195"/>
      <c r="L103" s="186"/>
    </row>
    <row r="104" spans="1:12" ht="15.6" thickTop="1" thickBot="1" x14ac:dyDescent="0.35">
      <c r="A104" s="94" t="str">
        <v>H</v>
      </c>
      <c r="B104" s="94" t="str">
        <v>RIEUNIER Jean-Rémi</v>
      </c>
      <c r="C104" s="94" t="str">
        <v>CEIDF</v>
      </c>
      <c r="D104" s="94">
        <v>25</v>
      </c>
      <c r="E104" s="117">
        <v>27</v>
      </c>
      <c r="F104" s="94">
        <v>29</v>
      </c>
      <c r="G104" s="117">
        <v>32</v>
      </c>
      <c r="H104" s="87">
        <f t="shared" si="1"/>
        <v>54</v>
      </c>
      <c r="I104" s="209"/>
      <c r="J104" s="209"/>
      <c r="K104" s="195"/>
      <c r="L104" s="186"/>
    </row>
    <row r="105" spans="1:12" ht="15.6" thickTop="1" thickBot="1" x14ac:dyDescent="0.35">
      <c r="A105" s="113" t="str">
        <v>H</v>
      </c>
      <c r="B105" s="113" t="str">
        <v>BOURSIER Anthony</v>
      </c>
      <c r="C105" s="113" t="str">
        <v>CELC</v>
      </c>
      <c r="D105" s="113">
        <v>17</v>
      </c>
      <c r="E105" s="114">
        <v>34</v>
      </c>
      <c r="F105" s="113">
        <v>17</v>
      </c>
      <c r="G105" s="114">
        <v>34</v>
      </c>
      <c r="H105" s="115">
        <f t="shared" si="1"/>
        <v>34</v>
      </c>
      <c r="I105" s="204">
        <f>MAX(H108,H110)</f>
        <v>21</v>
      </c>
      <c r="J105" s="204">
        <f>MAX(H105:H107,H109,H111)</f>
        <v>44</v>
      </c>
      <c r="K105" s="195">
        <f>IF(AND(I105&gt;0,J105&gt;0),I105+J105,"Pas éligible")</f>
        <v>65</v>
      </c>
      <c r="L105" s="215" t="s">
        <v>641</v>
      </c>
    </row>
    <row r="106" spans="1:12" ht="15.6" thickTop="1" thickBot="1" x14ac:dyDescent="0.35">
      <c r="A106" s="113" t="str">
        <v>H</v>
      </c>
      <c r="B106" s="113" t="str">
        <v>BRIGNON Michel</v>
      </c>
      <c r="C106" s="113" t="str">
        <v>CELC</v>
      </c>
      <c r="D106" s="113">
        <v>20</v>
      </c>
      <c r="E106" s="114">
        <v>39</v>
      </c>
      <c r="F106" s="113">
        <v>5</v>
      </c>
      <c r="G106" s="114">
        <v>22</v>
      </c>
      <c r="H106" s="115">
        <f t="shared" si="1"/>
        <v>25</v>
      </c>
      <c r="I106" s="205"/>
      <c r="J106" s="205"/>
      <c r="K106" s="195"/>
      <c r="L106" s="215"/>
    </row>
    <row r="107" spans="1:12" ht="15.6" thickTop="1" thickBot="1" x14ac:dyDescent="0.35">
      <c r="A107" s="113" t="str">
        <v>H</v>
      </c>
      <c r="B107" s="113" t="str">
        <v>DEPARDIEU Franck</v>
      </c>
      <c r="C107" s="113" t="str">
        <v>CELC</v>
      </c>
      <c r="D107" s="113">
        <v>14</v>
      </c>
      <c r="E107" s="114">
        <v>26</v>
      </c>
      <c r="F107" s="113">
        <v>19</v>
      </c>
      <c r="G107" s="114">
        <v>32</v>
      </c>
      <c r="H107" s="115">
        <f t="shared" si="1"/>
        <v>33</v>
      </c>
      <c r="I107" s="205"/>
      <c r="J107" s="205"/>
      <c r="K107" s="195"/>
      <c r="L107" s="215"/>
    </row>
    <row r="108" spans="1:12" ht="15.6" customHeight="1" thickTop="1" thickBot="1" x14ac:dyDescent="0.35">
      <c r="A108" s="116" t="str">
        <v>F</v>
      </c>
      <c r="B108" s="116" t="str">
        <v>DOUANGDARA EPOUSE QUEVAL Alice</v>
      </c>
      <c r="C108" s="116" t="str">
        <v>CELC</v>
      </c>
      <c r="D108" s="116">
        <v>10</v>
      </c>
      <c r="E108" s="114">
        <v>27</v>
      </c>
      <c r="F108" s="116">
        <v>5</v>
      </c>
      <c r="G108" s="114">
        <v>22</v>
      </c>
      <c r="H108" s="115">
        <f t="shared" si="1"/>
        <v>15</v>
      </c>
      <c r="I108" s="205"/>
      <c r="J108" s="205"/>
      <c r="K108" s="195"/>
      <c r="L108" s="215"/>
    </row>
    <row r="109" spans="1:12" ht="15" customHeight="1" thickTop="1" thickBot="1" x14ac:dyDescent="0.35">
      <c r="A109" s="113" t="str">
        <v>H</v>
      </c>
      <c r="B109" s="113" t="str">
        <v>MARINIER Frederic</v>
      </c>
      <c r="C109" s="113" t="str">
        <v>CELC</v>
      </c>
      <c r="D109" s="113">
        <v>24</v>
      </c>
      <c r="E109" s="114">
        <v>33</v>
      </c>
      <c r="F109" s="113">
        <v>20</v>
      </c>
      <c r="G109" s="114">
        <v>32</v>
      </c>
      <c r="H109" s="115">
        <f t="shared" si="1"/>
        <v>44</v>
      </c>
      <c r="I109" s="205"/>
      <c r="J109" s="205"/>
      <c r="K109" s="195"/>
      <c r="L109" s="215"/>
    </row>
    <row r="110" spans="1:12" ht="15.6" customHeight="1" thickTop="1" thickBot="1" x14ac:dyDescent="0.35">
      <c r="A110" s="116" t="str">
        <v>F</v>
      </c>
      <c r="B110" s="116" t="str">
        <v>ROUGER Isabelle</v>
      </c>
      <c r="C110" s="116" t="str">
        <v>CELC</v>
      </c>
      <c r="D110" s="116">
        <v>11</v>
      </c>
      <c r="E110" s="114">
        <v>32</v>
      </c>
      <c r="F110" s="116">
        <v>10</v>
      </c>
      <c r="G110" s="114">
        <v>37</v>
      </c>
      <c r="H110" s="115">
        <f t="shared" si="1"/>
        <v>21</v>
      </c>
      <c r="I110" s="205"/>
      <c r="J110" s="205"/>
      <c r="K110" s="195"/>
      <c r="L110" s="215"/>
    </row>
    <row r="111" spans="1:12" ht="15.6" thickTop="1" thickBot="1" x14ac:dyDescent="0.35">
      <c r="A111" s="113" t="str">
        <v>H</v>
      </c>
      <c r="B111" s="113" t="str">
        <v>ROUGER Sylvain</v>
      </c>
      <c r="C111" s="113" t="str">
        <v>CELC</v>
      </c>
      <c r="D111" s="113">
        <v>0</v>
      </c>
      <c r="E111" s="114">
        <v>0</v>
      </c>
      <c r="F111" s="113">
        <v>0</v>
      </c>
      <c r="G111" s="114">
        <v>0</v>
      </c>
      <c r="H111" s="115">
        <f t="shared" si="1"/>
        <v>0</v>
      </c>
      <c r="I111" s="206"/>
      <c r="J111" s="206"/>
      <c r="K111" s="195"/>
      <c r="L111" s="215"/>
    </row>
    <row r="112" spans="1:12" ht="15.6" thickTop="1" thickBot="1" x14ac:dyDescent="0.35">
      <c r="A112" s="94" t="str">
        <v>H</v>
      </c>
      <c r="B112" s="94" t="str">
        <v>NUGUES Alain</v>
      </c>
      <c r="C112" s="94" t="str">
        <v>CELR</v>
      </c>
      <c r="D112" s="94">
        <v>7</v>
      </c>
      <c r="E112" s="117">
        <v>33</v>
      </c>
      <c r="F112" s="94">
        <v>4</v>
      </c>
      <c r="G112" s="117">
        <v>34</v>
      </c>
      <c r="H112" s="87">
        <f t="shared" si="1"/>
        <v>11</v>
      </c>
      <c r="I112" s="207">
        <f>H113</f>
        <v>13</v>
      </c>
      <c r="J112" s="207">
        <f>MAX(H112,H114)</f>
        <v>29</v>
      </c>
      <c r="K112" s="195">
        <f>IF(AND(I112&gt;0,J112&gt;0),I112+J112,"Pas éligible")</f>
        <v>42</v>
      </c>
      <c r="L112" s="183" t="s">
        <v>640</v>
      </c>
    </row>
    <row r="113" spans="1:12" ht="15.6" customHeight="1" thickTop="1" thickBot="1" x14ac:dyDescent="0.35">
      <c r="A113" s="80" t="str">
        <v>F</v>
      </c>
      <c r="B113" s="80" t="str">
        <v>NUGUES Françoise</v>
      </c>
      <c r="C113" s="80" t="str">
        <v>CELR</v>
      </c>
      <c r="D113" s="80">
        <v>11</v>
      </c>
      <c r="E113" s="117">
        <v>36</v>
      </c>
      <c r="F113" s="80">
        <v>2</v>
      </c>
      <c r="G113" s="117">
        <v>13</v>
      </c>
      <c r="H113" s="87">
        <f t="shared" si="1"/>
        <v>13</v>
      </c>
      <c r="I113" s="208"/>
      <c r="J113" s="208"/>
      <c r="K113" s="195"/>
      <c r="L113" s="183"/>
    </row>
    <row r="114" spans="1:12" ht="15.6" thickTop="1" thickBot="1" x14ac:dyDescent="0.35">
      <c r="A114" s="94" t="str">
        <v>H</v>
      </c>
      <c r="B114" s="94" t="str">
        <v>VIGIER Christophe</v>
      </c>
      <c r="C114" s="94" t="str">
        <v>CELR</v>
      </c>
      <c r="D114" s="94">
        <v>17</v>
      </c>
      <c r="E114" s="117">
        <v>32</v>
      </c>
      <c r="F114" s="94">
        <v>12</v>
      </c>
      <c r="G114" s="117">
        <v>24</v>
      </c>
      <c r="H114" s="87">
        <f t="shared" si="1"/>
        <v>29</v>
      </c>
      <c r="I114" s="209"/>
      <c r="J114" s="209"/>
      <c r="K114" s="195"/>
      <c r="L114" s="183"/>
    </row>
    <row r="115" spans="1:12" ht="15.6" thickTop="1" thickBot="1" x14ac:dyDescent="0.35">
      <c r="A115" s="113" t="str">
        <v>H</v>
      </c>
      <c r="B115" s="113" t="str">
        <v>LEURS Jean-Francois</v>
      </c>
      <c r="C115" s="113" t="str">
        <v>CEMP</v>
      </c>
      <c r="D115" s="113">
        <v>22</v>
      </c>
      <c r="E115" s="114">
        <v>33</v>
      </c>
      <c r="F115" s="113">
        <v>16</v>
      </c>
      <c r="G115" s="114">
        <v>28</v>
      </c>
      <c r="H115" s="115">
        <f t="shared" si="1"/>
        <v>38</v>
      </c>
      <c r="I115" s="120">
        <v>0</v>
      </c>
      <c r="J115" s="118">
        <f>H115</f>
        <v>38</v>
      </c>
      <c r="K115" s="147" t="str">
        <f>IF(AND(I115&gt;0,J115&gt;0),I115+J115,"Pas éligible")</f>
        <v>Pas éligible</v>
      </c>
      <c r="L115" s="150"/>
    </row>
    <row r="116" spans="1:12" ht="15.6" thickTop="1" thickBot="1" x14ac:dyDescent="0.35">
      <c r="A116" s="94" t="str">
        <v>H</v>
      </c>
      <c r="B116" s="94" t="str">
        <v>CHIFFARD Yves</v>
      </c>
      <c r="C116" s="94" t="str">
        <v>CEN</v>
      </c>
      <c r="D116" s="94">
        <v>0</v>
      </c>
      <c r="E116" s="117">
        <v>0</v>
      </c>
      <c r="F116" s="94">
        <v>0</v>
      </c>
      <c r="G116" s="117">
        <v>0</v>
      </c>
      <c r="H116" s="87">
        <f t="shared" si="1"/>
        <v>0</v>
      </c>
      <c r="I116" s="207">
        <f>MAX(H118,H121)</f>
        <v>26</v>
      </c>
      <c r="J116" s="207">
        <f>MAX(H116:H117,H119:H120)</f>
        <v>32</v>
      </c>
      <c r="K116" s="195">
        <f>IF(AND(I116&gt;0,J116&gt;0),I116+J116,"Pas éligible")</f>
        <v>58</v>
      </c>
      <c r="L116" s="183" t="s">
        <v>644</v>
      </c>
    </row>
    <row r="117" spans="1:12" ht="15.6" thickTop="1" thickBot="1" x14ac:dyDescent="0.35">
      <c r="A117" s="94" t="str">
        <v>H</v>
      </c>
      <c r="B117" s="94" t="str">
        <v>CRIERE Frédéric</v>
      </c>
      <c r="C117" s="94" t="str">
        <v>CEN</v>
      </c>
      <c r="D117" s="94">
        <v>14</v>
      </c>
      <c r="E117" s="117">
        <v>28</v>
      </c>
      <c r="F117" s="94">
        <v>13</v>
      </c>
      <c r="G117" s="117">
        <v>27</v>
      </c>
      <c r="H117" s="87">
        <f t="shared" si="1"/>
        <v>27</v>
      </c>
      <c r="I117" s="208"/>
      <c r="J117" s="208"/>
      <c r="K117" s="195"/>
      <c r="L117" s="183"/>
    </row>
    <row r="118" spans="1:12" ht="15.6" customHeight="1" thickTop="1" thickBot="1" x14ac:dyDescent="0.35">
      <c r="A118" s="80" t="str">
        <v>F</v>
      </c>
      <c r="B118" s="80" t="str">
        <v>DESMARAIS Catherine</v>
      </c>
      <c r="C118" s="80" t="str">
        <v>CEN</v>
      </c>
      <c r="D118" s="80">
        <v>12</v>
      </c>
      <c r="E118" s="117">
        <v>28</v>
      </c>
      <c r="F118" s="80">
        <v>14</v>
      </c>
      <c r="G118" s="117">
        <v>32</v>
      </c>
      <c r="H118" s="87">
        <f t="shared" si="1"/>
        <v>26</v>
      </c>
      <c r="I118" s="208"/>
      <c r="J118" s="208"/>
      <c r="K118" s="195"/>
      <c r="L118" s="183"/>
    </row>
    <row r="119" spans="1:12" ht="15" customHeight="1" thickTop="1" thickBot="1" x14ac:dyDescent="0.35">
      <c r="A119" s="94" t="str">
        <v>H</v>
      </c>
      <c r="B119" s="94" t="str">
        <v>LIEUPART Thierry</v>
      </c>
      <c r="C119" s="94" t="str">
        <v>CEN</v>
      </c>
      <c r="D119" s="94">
        <v>10</v>
      </c>
      <c r="E119" s="117">
        <v>22</v>
      </c>
      <c r="F119" s="94">
        <v>4</v>
      </c>
      <c r="G119" s="117">
        <v>20</v>
      </c>
      <c r="H119" s="87">
        <f t="shared" si="1"/>
        <v>14</v>
      </c>
      <c r="I119" s="208"/>
      <c r="J119" s="208"/>
      <c r="K119" s="195"/>
      <c r="L119" s="183"/>
    </row>
    <row r="120" spans="1:12" ht="15" customHeight="1" thickTop="1" thickBot="1" x14ac:dyDescent="0.35">
      <c r="A120" s="94" t="str">
        <v>H</v>
      </c>
      <c r="B120" s="94" t="str">
        <v>LIGOUGNE Jean-Christophe</v>
      </c>
      <c r="C120" s="94" t="str">
        <v>CEN</v>
      </c>
      <c r="D120" s="94">
        <v>14</v>
      </c>
      <c r="E120" s="117">
        <v>28</v>
      </c>
      <c r="F120" s="94">
        <v>18</v>
      </c>
      <c r="G120" s="117">
        <v>36</v>
      </c>
      <c r="H120" s="87">
        <f t="shared" si="1"/>
        <v>32</v>
      </c>
      <c r="I120" s="208"/>
      <c r="J120" s="208"/>
      <c r="K120" s="195"/>
      <c r="L120" s="183"/>
    </row>
    <row r="121" spans="1:12" ht="15.6" customHeight="1" thickTop="1" thickBot="1" x14ac:dyDescent="0.35">
      <c r="A121" s="80" t="str">
        <v>F</v>
      </c>
      <c r="B121" s="80" t="str">
        <v>VARCHON Christine</v>
      </c>
      <c r="C121" s="80" t="str">
        <v>CEN</v>
      </c>
      <c r="D121" s="80">
        <v>8</v>
      </c>
      <c r="E121" s="117">
        <v>34</v>
      </c>
      <c r="F121" s="80">
        <v>7</v>
      </c>
      <c r="G121" s="117">
        <v>33</v>
      </c>
      <c r="H121" s="87">
        <f t="shared" si="1"/>
        <v>15</v>
      </c>
      <c r="I121" s="209"/>
      <c r="J121" s="209"/>
      <c r="K121" s="195"/>
      <c r="L121" s="183"/>
    </row>
    <row r="122" spans="1:12" ht="15.6" thickTop="1" thickBot="1" x14ac:dyDescent="0.35">
      <c r="A122" s="113" t="str">
        <v>H</v>
      </c>
      <c r="B122" s="113" t="str">
        <v>AGUEL Mohamed</v>
      </c>
      <c r="C122" s="113" t="str">
        <v>CEPAC</v>
      </c>
      <c r="D122" s="113">
        <v>1</v>
      </c>
      <c r="E122" s="114">
        <v>14</v>
      </c>
      <c r="F122" s="113">
        <v>3</v>
      </c>
      <c r="G122" s="114">
        <v>20</v>
      </c>
      <c r="H122" s="115">
        <f t="shared" si="1"/>
        <v>4</v>
      </c>
      <c r="I122" s="204">
        <f>H126</f>
        <v>17</v>
      </c>
      <c r="J122" s="204">
        <f>MAX(H122:H125,H127)</f>
        <v>48</v>
      </c>
      <c r="K122" s="195">
        <f>IF(AND(I122&gt;0,J122&gt;0),I122+J122,"Pas éligible")</f>
        <v>65</v>
      </c>
      <c r="L122" s="183" t="s">
        <v>641</v>
      </c>
    </row>
    <row r="123" spans="1:12" ht="15.6" thickTop="1" thickBot="1" x14ac:dyDescent="0.35">
      <c r="A123" s="113" t="str">
        <v>H</v>
      </c>
      <c r="B123" s="113" t="str">
        <v>MICELI Laurent</v>
      </c>
      <c r="C123" s="113" t="str">
        <v>CEPAC</v>
      </c>
      <c r="D123" s="113">
        <v>26</v>
      </c>
      <c r="E123" s="114">
        <v>34</v>
      </c>
      <c r="F123" s="113">
        <v>22</v>
      </c>
      <c r="G123" s="114">
        <v>32</v>
      </c>
      <c r="H123" s="115">
        <f t="shared" si="1"/>
        <v>48</v>
      </c>
      <c r="I123" s="205"/>
      <c r="J123" s="205"/>
      <c r="K123" s="195"/>
      <c r="L123" s="183"/>
    </row>
    <row r="124" spans="1:12" ht="15.6" thickTop="1" thickBot="1" x14ac:dyDescent="0.35">
      <c r="A124" s="113" t="str">
        <v>H</v>
      </c>
      <c r="B124" s="113" t="str">
        <v>MORFIN Alain</v>
      </c>
      <c r="C124" s="113" t="str">
        <v>CEPAC</v>
      </c>
      <c r="D124" s="113">
        <v>16</v>
      </c>
      <c r="E124" s="114">
        <v>29</v>
      </c>
      <c r="F124" s="113">
        <v>16</v>
      </c>
      <c r="G124" s="114">
        <v>31</v>
      </c>
      <c r="H124" s="115">
        <f t="shared" si="1"/>
        <v>32</v>
      </c>
      <c r="I124" s="205"/>
      <c r="J124" s="205"/>
      <c r="K124" s="195"/>
      <c r="L124" s="183"/>
    </row>
    <row r="125" spans="1:12" ht="15.6" thickTop="1" thickBot="1" x14ac:dyDescent="0.35">
      <c r="A125" s="113" t="str">
        <v>H</v>
      </c>
      <c r="B125" s="113" t="str">
        <v>MOTREFF Thierry</v>
      </c>
      <c r="C125" s="113" t="str">
        <v>CEPAC</v>
      </c>
      <c r="D125" s="113">
        <v>7</v>
      </c>
      <c r="E125" s="114">
        <v>33</v>
      </c>
      <c r="F125" s="113">
        <v>6</v>
      </c>
      <c r="G125" s="114">
        <v>35</v>
      </c>
      <c r="H125" s="115">
        <f t="shared" si="1"/>
        <v>13</v>
      </c>
      <c r="I125" s="205"/>
      <c r="J125" s="205"/>
      <c r="K125" s="195"/>
      <c r="L125" s="183"/>
    </row>
    <row r="126" spans="1:12" ht="15.6" customHeight="1" thickTop="1" thickBot="1" x14ac:dyDescent="0.35">
      <c r="A126" s="116" t="str">
        <v>F</v>
      </c>
      <c r="B126" s="116" t="str">
        <v>PARISSE Agnes</v>
      </c>
      <c r="C126" s="116" t="str">
        <v>CEPAC</v>
      </c>
      <c r="D126" s="116">
        <v>10</v>
      </c>
      <c r="E126" s="114">
        <v>27</v>
      </c>
      <c r="F126" s="116">
        <v>7</v>
      </c>
      <c r="G126" s="114">
        <v>24</v>
      </c>
      <c r="H126" s="115">
        <f t="shared" si="1"/>
        <v>17</v>
      </c>
      <c r="I126" s="205"/>
      <c r="J126" s="205"/>
      <c r="K126" s="195"/>
      <c r="L126" s="183"/>
    </row>
    <row r="127" spans="1:12" ht="15.6" thickTop="1" thickBot="1" x14ac:dyDescent="0.35">
      <c r="A127" s="113" t="str">
        <v>H</v>
      </c>
      <c r="B127" s="113" t="str">
        <v>PIERRE Herve</v>
      </c>
      <c r="C127" s="113" t="str">
        <v>CEPAC</v>
      </c>
      <c r="D127" s="113">
        <v>18</v>
      </c>
      <c r="E127" s="114">
        <v>36</v>
      </c>
      <c r="F127" s="113">
        <v>13</v>
      </c>
      <c r="G127" s="114">
        <v>30</v>
      </c>
      <c r="H127" s="115">
        <f t="shared" si="1"/>
        <v>31</v>
      </c>
      <c r="I127" s="206"/>
      <c r="J127" s="206"/>
      <c r="K127" s="195"/>
      <c r="L127" s="183"/>
    </row>
    <row r="128" spans="1:12" ht="15.6" thickTop="1" thickBot="1" x14ac:dyDescent="0.35">
      <c r="A128" s="94" t="str">
        <v>H</v>
      </c>
      <c r="B128" s="94" t="str">
        <v>CHOUVELON Bruno</v>
      </c>
      <c r="C128" s="94" t="str">
        <v>CEPAL</v>
      </c>
      <c r="D128" s="94">
        <v>11</v>
      </c>
      <c r="E128" s="117">
        <v>33</v>
      </c>
      <c r="F128" s="94">
        <v>5</v>
      </c>
      <c r="G128" s="117">
        <v>22</v>
      </c>
      <c r="H128" s="87">
        <f t="shared" si="1"/>
        <v>16</v>
      </c>
      <c r="I128" s="202">
        <v>0</v>
      </c>
      <c r="J128" s="207">
        <f>MAX(H128:H129)</f>
        <v>25</v>
      </c>
      <c r="K128" s="195" t="str">
        <f>IF(AND(I128&gt;0,J128&gt;0),I128+J128,"Pas éligible")</f>
        <v>Pas éligible</v>
      </c>
      <c r="L128" s="212"/>
    </row>
    <row r="129" spans="1:12" ht="15.6" thickTop="1" thickBot="1" x14ac:dyDescent="0.35">
      <c r="A129" s="94" t="str">
        <v>H</v>
      </c>
      <c r="B129" s="94" t="str">
        <v>FERNANDEZ Alain</v>
      </c>
      <c r="C129" s="94" t="str">
        <v>CEPAL</v>
      </c>
      <c r="D129" s="94">
        <v>15</v>
      </c>
      <c r="E129" s="117">
        <v>42</v>
      </c>
      <c r="F129" s="94">
        <v>10</v>
      </c>
      <c r="G129" s="117">
        <v>39</v>
      </c>
      <c r="H129" s="87">
        <f t="shared" si="1"/>
        <v>25</v>
      </c>
      <c r="I129" s="203"/>
      <c r="J129" s="209"/>
      <c r="K129" s="195"/>
      <c r="L129" s="212"/>
    </row>
    <row r="130" spans="1:12" ht="15.6" thickTop="1" thickBot="1" x14ac:dyDescent="0.35">
      <c r="A130" s="113" t="str">
        <v>H</v>
      </c>
      <c r="B130" s="113" t="str">
        <v>BARROT Michel</v>
      </c>
      <c r="C130" s="113" t="str">
        <v>NATIXIS</v>
      </c>
      <c r="D130" s="113">
        <v>19</v>
      </c>
      <c r="E130" s="114">
        <v>40</v>
      </c>
      <c r="F130" s="113">
        <v>13</v>
      </c>
      <c r="G130" s="114">
        <v>34</v>
      </c>
      <c r="H130" s="115">
        <f t="shared" si="1"/>
        <v>32</v>
      </c>
      <c r="I130" s="204">
        <f>MAX(H137,H139)</f>
        <v>0</v>
      </c>
      <c r="J130" s="204">
        <f>MAX(H130:H136,H138,H140)</f>
        <v>37</v>
      </c>
      <c r="K130" s="195" t="str">
        <f>IF(AND(I130&gt;0,J130&gt;0),I130+J130,"Pas éligible")</f>
        <v>Pas éligible</v>
      </c>
      <c r="L130" s="212"/>
    </row>
    <row r="131" spans="1:12" ht="15.6" thickTop="1" thickBot="1" x14ac:dyDescent="0.35">
      <c r="A131" s="113" t="str">
        <v>H</v>
      </c>
      <c r="B131" s="113" t="str">
        <v>CHEA Xavier</v>
      </c>
      <c r="C131" s="113" t="str">
        <v>NATIXIS</v>
      </c>
      <c r="D131" s="113">
        <v>13</v>
      </c>
      <c r="E131" s="114">
        <v>31</v>
      </c>
      <c r="F131" s="113">
        <v>17</v>
      </c>
      <c r="G131" s="114">
        <v>35</v>
      </c>
      <c r="H131" s="115">
        <f t="shared" si="1"/>
        <v>30</v>
      </c>
      <c r="I131" s="205"/>
      <c r="J131" s="205"/>
      <c r="K131" s="195"/>
      <c r="L131" s="212"/>
    </row>
    <row r="132" spans="1:12" ht="15.6" thickTop="1" thickBot="1" x14ac:dyDescent="0.35">
      <c r="A132" s="113" t="str">
        <v>H</v>
      </c>
      <c r="B132" s="113" t="str">
        <v>DESENS DE LAVIGERIE Alain</v>
      </c>
      <c r="C132" s="113" t="str">
        <v>NATIXIS</v>
      </c>
      <c r="D132" s="113">
        <v>14</v>
      </c>
      <c r="E132" s="114">
        <v>28</v>
      </c>
      <c r="F132" s="113">
        <v>9</v>
      </c>
      <c r="G132" s="114">
        <v>25</v>
      </c>
      <c r="H132" s="115">
        <f t="shared" ref="H132:H139" si="2">SUM(D132,F132)</f>
        <v>23</v>
      </c>
      <c r="I132" s="205"/>
      <c r="J132" s="205"/>
      <c r="K132" s="195"/>
      <c r="L132" s="212"/>
    </row>
    <row r="133" spans="1:12" ht="15.6" thickTop="1" thickBot="1" x14ac:dyDescent="0.35">
      <c r="A133" s="113" t="str">
        <v>H</v>
      </c>
      <c r="B133" s="113" t="str">
        <v>FRANCHI Antoine</v>
      </c>
      <c r="C133" s="113" t="str">
        <v>NATIXIS</v>
      </c>
      <c r="D133" s="113">
        <v>15</v>
      </c>
      <c r="E133" s="114">
        <v>36</v>
      </c>
      <c r="F133" s="113">
        <v>15</v>
      </c>
      <c r="G133" s="114">
        <v>33</v>
      </c>
      <c r="H133" s="115">
        <f t="shared" si="2"/>
        <v>30</v>
      </c>
      <c r="I133" s="205"/>
      <c r="J133" s="205"/>
      <c r="K133" s="195"/>
      <c r="L133" s="212"/>
    </row>
    <row r="134" spans="1:12" ht="15.6" thickTop="1" thickBot="1" x14ac:dyDescent="0.35">
      <c r="A134" s="113" t="str">
        <v>H</v>
      </c>
      <c r="B134" s="113" t="str">
        <v>HADDAR Sidi</v>
      </c>
      <c r="C134" s="113" t="str">
        <v>NATIXIS</v>
      </c>
      <c r="D134" s="113">
        <v>0</v>
      </c>
      <c r="E134" s="114">
        <v>0</v>
      </c>
      <c r="F134" s="113">
        <v>16</v>
      </c>
      <c r="G134" s="114">
        <v>26</v>
      </c>
      <c r="H134" s="115">
        <f t="shared" si="2"/>
        <v>16</v>
      </c>
      <c r="I134" s="205"/>
      <c r="J134" s="205"/>
      <c r="K134" s="195"/>
      <c r="L134" s="212"/>
    </row>
    <row r="135" spans="1:12" ht="15.6" thickTop="1" thickBot="1" x14ac:dyDescent="0.35">
      <c r="A135" s="113" t="str">
        <v>H</v>
      </c>
      <c r="B135" s="113" t="str">
        <v>LEIBMANN Laurent</v>
      </c>
      <c r="C135" s="113" t="str">
        <v>NATIXIS</v>
      </c>
      <c r="D135" s="113">
        <v>20</v>
      </c>
      <c r="E135" s="114">
        <v>35</v>
      </c>
      <c r="F135" s="113">
        <v>13</v>
      </c>
      <c r="G135" s="114">
        <v>29</v>
      </c>
      <c r="H135" s="115">
        <f t="shared" si="2"/>
        <v>33</v>
      </c>
      <c r="I135" s="205"/>
      <c r="J135" s="205"/>
      <c r="K135" s="195"/>
      <c r="L135" s="212"/>
    </row>
    <row r="136" spans="1:12" ht="15.6" thickTop="1" thickBot="1" x14ac:dyDescent="0.35">
      <c r="A136" s="113" t="str">
        <v>H</v>
      </c>
      <c r="B136" s="113" t="str">
        <v>PARISSE Jean-Louis</v>
      </c>
      <c r="C136" s="113" t="str">
        <v>NATIXIS</v>
      </c>
      <c r="D136" s="113">
        <v>20</v>
      </c>
      <c r="E136" s="114">
        <v>35</v>
      </c>
      <c r="F136" s="113">
        <v>17</v>
      </c>
      <c r="G136" s="114">
        <v>33</v>
      </c>
      <c r="H136" s="115">
        <f t="shared" si="2"/>
        <v>37</v>
      </c>
      <c r="I136" s="205"/>
      <c r="J136" s="205"/>
      <c r="K136" s="195"/>
      <c r="L136" s="212"/>
    </row>
    <row r="137" spans="1:12" ht="15.6" customHeight="1" thickTop="1" thickBot="1" x14ac:dyDescent="0.35">
      <c r="A137" s="116" t="str">
        <v>F</v>
      </c>
      <c r="B137" s="116" t="str">
        <v>REYJAL Christine</v>
      </c>
      <c r="C137" s="116" t="str">
        <v>NATIXIS</v>
      </c>
      <c r="D137" s="116">
        <v>0</v>
      </c>
      <c r="E137" s="114">
        <v>0</v>
      </c>
      <c r="F137" s="116">
        <v>0</v>
      </c>
      <c r="G137" s="114">
        <v>0</v>
      </c>
      <c r="H137" s="115">
        <f t="shared" si="2"/>
        <v>0</v>
      </c>
      <c r="I137" s="205"/>
      <c r="J137" s="205"/>
      <c r="K137" s="195"/>
      <c r="L137" s="212"/>
    </row>
    <row r="138" spans="1:12" ht="15" customHeight="1" thickTop="1" thickBot="1" x14ac:dyDescent="0.35">
      <c r="A138" s="113" t="str">
        <v>H</v>
      </c>
      <c r="B138" s="113" t="str">
        <v>REYJAL Thierry</v>
      </c>
      <c r="C138" s="113" t="str">
        <v>NATIXIS</v>
      </c>
      <c r="D138" s="113">
        <v>10</v>
      </c>
      <c r="E138" s="114">
        <v>30</v>
      </c>
      <c r="F138" s="113">
        <v>10</v>
      </c>
      <c r="G138" s="114">
        <v>32</v>
      </c>
      <c r="H138" s="115">
        <f t="shared" si="2"/>
        <v>20</v>
      </c>
      <c r="I138" s="205"/>
      <c r="J138" s="205"/>
      <c r="K138" s="195"/>
      <c r="L138" s="212"/>
    </row>
    <row r="139" spans="1:12" ht="15.6" customHeight="1" thickTop="1" thickBot="1" x14ac:dyDescent="0.35">
      <c r="A139" s="116" t="str">
        <v>F</v>
      </c>
      <c r="B139" s="116" t="str">
        <v>VERGNE Catherine</v>
      </c>
      <c r="C139" s="116" t="str">
        <v>NATIXIS</v>
      </c>
      <c r="D139" s="116">
        <v>0</v>
      </c>
      <c r="E139" s="114">
        <v>0</v>
      </c>
      <c r="F139" s="116">
        <v>0</v>
      </c>
      <c r="G139" s="114">
        <v>0</v>
      </c>
      <c r="H139" s="115">
        <f t="shared" si="2"/>
        <v>0</v>
      </c>
      <c r="I139" s="205"/>
      <c r="J139" s="205"/>
      <c r="K139" s="195"/>
      <c r="L139" s="212"/>
    </row>
    <row r="140" spans="1:12" ht="15.6" thickTop="1" thickBot="1" x14ac:dyDescent="0.35">
      <c r="A140" s="113" t="str">
        <v>H</v>
      </c>
      <c r="B140" s="113" t="str">
        <v>VERGNE Régis</v>
      </c>
      <c r="C140" s="113" t="str">
        <v>NATIXIS</v>
      </c>
      <c r="D140" s="113">
        <v>13</v>
      </c>
      <c r="E140" s="114">
        <v>31</v>
      </c>
      <c r="F140" s="113">
        <v>7</v>
      </c>
      <c r="G140" s="114">
        <v>29</v>
      </c>
      <c r="H140" s="115">
        <f>SUM(D140,F140)</f>
        <v>20</v>
      </c>
      <c r="I140" s="206"/>
      <c r="J140" s="206"/>
      <c r="K140" s="195"/>
      <c r="L140" s="212"/>
    </row>
    <row r="141" spans="1:12" ht="15" thickTop="1" x14ac:dyDescent="0.3"/>
  </sheetData>
  <autoFilter ref="A2:F140" xr:uid="{A77B68CC-CAFC-4543-BCE7-399B4F48B379}"/>
  <mergeCells count="79">
    <mergeCell ref="L122:L127"/>
    <mergeCell ref="L128:L129"/>
    <mergeCell ref="L130:L140"/>
    <mergeCell ref="L68:L80"/>
    <mergeCell ref="L81:L104"/>
    <mergeCell ref="L105:L111"/>
    <mergeCell ref="L112:L114"/>
    <mergeCell ref="L116:L121"/>
    <mergeCell ref="L33:L35"/>
    <mergeCell ref="L36:L42"/>
    <mergeCell ref="L43:L53"/>
    <mergeCell ref="L54:L58"/>
    <mergeCell ref="L59:L67"/>
    <mergeCell ref="L3:L7"/>
    <mergeCell ref="L8:L14"/>
    <mergeCell ref="L15:L20"/>
    <mergeCell ref="L21:L25"/>
    <mergeCell ref="L26:L32"/>
    <mergeCell ref="A1:K1"/>
    <mergeCell ref="K3:K7"/>
    <mergeCell ref="K8:K14"/>
    <mergeCell ref="K15:K20"/>
    <mergeCell ref="K21:K25"/>
    <mergeCell ref="J15:J20"/>
    <mergeCell ref="J8:J14"/>
    <mergeCell ref="I3:I7"/>
    <mergeCell ref="I15:I20"/>
    <mergeCell ref="I8:I14"/>
    <mergeCell ref="K130:K140"/>
    <mergeCell ref="J3:J7"/>
    <mergeCell ref="J130:J140"/>
    <mergeCell ref="J128:J129"/>
    <mergeCell ref="K68:K80"/>
    <mergeCell ref="K81:K104"/>
    <mergeCell ref="K105:K111"/>
    <mergeCell ref="K112:K114"/>
    <mergeCell ref="K31:K32"/>
    <mergeCell ref="K36:K42"/>
    <mergeCell ref="K43:K53"/>
    <mergeCell ref="K54:K56"/>
    <mergeCell ref="K57:K58"/>
    <mergeCell ref="K26:K30"/>
    <mergeCell ref="J122:J127"/>
    <mergeCell ref="K116:K121"/>
    <mergeCell ref="K122:K127"/>
    <mergeCell ref="I59:I67"/>
    <mergeCell ref="K59:K67"/>
    <mergeCell ref="K128:K129"/>
    <mergeCell ref="J59:J67"/>
    <mergeCell ref="I81:I104"/>
    <mergeCell ref="I68:I80"/>
    <mergeCell ref="J57:J58"/>
    <mergeCell ref="J54:J56"/>
    <mergeCell ref="J116:J121"/>
    <mergeCell ref="J112:J114"/>
    <mergeCell ref="J105:J111"/>
    <mergeCell ref="J81:J104"/>
    <mergeCell ref="J68:J80"/>
    <mergeCell ref="I33:I35"/>
    <mergeCell ref="I31:I32"/>
    <mergeCell ref="I26:I30"/>
    <mergeCell ref="I21:I25"/>
    <mergeCell ref="I130:I140"/>
    <mergeCell ref="I128:I129"/>
    <mergeCell ref="I122:I127"/>
    <mergeCell ref="I112:I114"/>
    <mergeCell ref="I105:I111"/>
    <mergeCell ref="I116:I121"/>
    <mergeCell ref="I43:I53"/>
    <mergeCell ref="I36:I42"/>
    <mergeCell ref="I57:I58"/>
    <mergeCell ref="I54:I56"/>
    <mergeCell ref="K33:K35"/>
    <mergeCell ref="J31:J32"/>
    <mergeCell ref="J26:J30"/>
    <mergeCell ref="J21:J25"/>
    <mergeCell ref="J43:J53"/>
    <mergeCell ref="J36:J42"/>
    <mergeCell ref="J33:J35"/>
  </mergeCells>
  <conditionalFormatting sqref="K3:K140">
    <cfRule type="top10" dxfId="45" priority="1" rank="1"/>
  </conditionalFormatting>
  <conditionalFormatting sqref="K21 K15 K26 K31:K33 K54 K43 K36 K57 K59 K81 K68 K112 K105 K128 K122 K115:K116 K130">
    <cfRule type="top10" dxfId="44" priority="2" rank="1"/>
  </conditionalFormatting>
  <pageMargins left="0.7" right="0.7" top="0.75" bottom="0.75" header="0.3" footer="0.3"/>
  <pageSetup paperSize="9" scale="62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875DA-B6EF-46FF-9A2E-EF47F2D9B1CA}">
  <sheetPr>
    <tabColor theme="9" tint="0.79998168889431442"/>
    <pageSetUpPr fitToPage="1"/>
  </sheetPr>
  <dimension ref="A1:M141"/>
  <sheetViews>
    <sheetView workbookViewId="0">
      <selection activeCell="O55" sqref="O55"/>
    </sheetView>
  </sheetViews>
  <sheetFormatPr baseColWidth="10" defaultColWidth="10.6640625" defaultRowHeight="15.6" x14ac:dyDescent="0.3"/>
  <cols>
    <col min="1" max="1" width="7" bestFit="1" customWidth="1"/>
    <col min="2" max="2" width="31.88671875" bestFit="1" customWidth="1"/>
    <col min="3" max="3" width="14" bestFit="1" customWidth="1"/>
    <col min="4" max="4" width="0" hidden="1" customWidth="1"/>
    <col min="5" max="5" width="11.5546875" customWidth="1"/>
    <col min="6" max="6" width="0" hidden="1" customWidth="1"/>
    <col min="7" max="7" width="11.5546875" customWidth="1"/>
    <col min="9" max="9" width="14.88671875" customWidth="1"/>
    <col min="10" max="10" width="16.5546875" bestFit="1" customWidth="1"/>
    <col min="11" max="11" width="11.5546875" customWidth="1"/>
    <col min="12" max="12" width="10.6640625" style="148"/>
  </cols>
  <sheetData>
    <row r="1" spans="1:12" ht="18.600000000000001" thickBot="1" x14ac:dyDescent="0.4">
      <c r="A1" s="190" t="s">
        <v>667</v>
      </c>
      <c r="B1" s="190"/>
      <c r="C1" s="190"/>
      <c r="D1" s="190"/>
      <c r="E1" s="184"/>
      <c r="F1" s="190"/>
      <c r="G1" s="184"/>
      <c r="H1" s="190"/>
      <c r="I1" s="190"/>
      <c r="J1" s="190"/>
      <c r="K1" s="190"/>
    </row>
    <row r="2" spans="1:12" ht="16.8" thickTop="1" thickBot="1" x14ac:dyDescent="0.35">
      <c r="A2" s="89" t="str" cm="1">
        <f t="array" ref="A2:G140">'Feuille saisie score'!A1:G139</f>
        <v>Sexe</v>
      </c>
      <c r="B2" s="89" t="str">
        <v>Joueur</v>
      </c>
      <c r="C2" s="89" t="str">
        <v>Equipe</v>
      </c>
      <c r="D2" s="89" t="str">
        <v>Brut Pulnoy</v>
      </c>
      <c r="E2" s="89" t="str">
        <v>Net Pulnoy</v>
      </c>
      <c r="F2" s="89" t="str">
        <v>Brut Aingeray</v>
      </c>
      <c r="G2" s="89" t="str">
        <v>Net Aingeray</v>
      </c>
      <c r="H2" s="89" t="s">
        <v>651</v>
      </c>
      <c r="I2" s="89" t="s">
        <v>665</v>
      </c>
      <c r="J2" s="89" t="s">
        <v>666</v>
      </c>
      <c r="K2" s="89" t="s">
        <v>636</v>
      </c>
    </row>
    <row r="3" spans="1:12" thickTop="1" thickBot="1" x14ac:dyDescent="0.35">
      <c r="A3" s="113" t="str">
        <v>H</v>
      </c>
      <c r="B3" s="113" t="str">
        <v>CORDIER Matthieu</v>
      </c>
      <c r="C3" s="113" t="str">
        <v>Banque Palatine</v>
      </c>
      <c r="D3" s="113">
        <v>28</v>
      </c>
      <c r="E3" s="113">
        <v>31</v>
      </c>
      <c r="F3" s="113">
        <v>28</v>
      </c>
      <c r="G3" s="113">
        <v>34</v>
      </c>
      <c r="H3" s="115">
        <f>SUM(E3,G3)</f>
        <v>65</v>
      </c>
      <c r="I3" s="202">
        <v>0</v>
      </c>
      <c r="J3" s="204">
        <f>MAX(H3:H7)</f>
        <v>71</v>
      </c>
      <c r="K3" s="183" t="str">
        <f>IF(AND(I3&gt;0,J3&gt;0),I3+J3,"Pas éligible")</f>
        <v>Pas éligible</v>
      </c>
      <c r="L3" s="212"/>
    </row>
    <row r="4" spans="1:12" thickTop="1" thickBot="1" x14ac:dyDescent="0.35">
      <c r="A4" s="113" t="str">
        <v>H</v>
      </c>
      <c r="B4" s="113" t="str">
        <v>GAMBILLO Franco</v>
      </c>
      <c r="C4" s="113" t="str">
        <v>Banque Palatine</v>
      </c>
      <c r="D4" s="113">
        <v>18</v>
      </c>
      <c r="E4" s="113">
        <v>36</v>
      </c>
      <c r="F4" s="113">
        <v>8</v>
      </c>
      <c r="G4" s="113">
        <v>27</v>
      </c>
      <c r="H4" s="115">
        <f t="shared" ref="H4:H67" si="0">SUM(E4,G4)</f>
        <v>63</v>
      </c>
      <c r="I4" s="210"/>
      <c r="J4" s="205"/>
      <c r="K4" s="183"/>
      <c r="L4" s="212"/>
    </row>
    <row r="5" spans="1:12" thickTop="1" thickBot="1" x14ac:dyDescent="0.35">
      <c r="A5" s="113" t="str">
        <v>H</v>
      </c>
      <c r="B5" s="113" t="str">
        <v>GRASSIOT Alexis</v>
      </c>
      <c r="C5" s="113" t="str">
        <v>Banque Palatine</v>
      </c>
      <c r="D5" s="113">
        <v>13</v>
      </c>
      <c r="E5" s="113">
        <v>23</v>
      </c>
      <c r="F5" s="113">
        <v>10</v>
      </c>
      <c r="G5" s="113">
        <v>24</v>
      </c>
      <c r="H5" s="115">
        <f t="shared" si="0"/>
        <v>47</v>
      </c>
      <c r="I5" s="210"/>
      <c r="J5" s="205"/>
      <c r="K5" s="183"/>
      <c r="L5" s="212"/>
    </row>
    <row r="6" spans="1:12" thickTop="1" thickBot="1" x14ac:dyDescent="0.35">
      <c r="A6" s="113" t="str">
        <v>H</v>
      </c>
      <c r="B6" s="113" t="str">
        <v>LAMOUR Eric</v>
      </c>
      <c r="C6" s="113" t="str">
        <v>Banque Palatine</v>
      </c>
      <c r="D6" s="113">
        <v>28</v>
      </c>
      <c r="E6" s="113">
        <v>43</v>
      </c>
      <c r="F6" s="113">
        <v>12</v>
      </c>
      <c r="G6" s="113">
        <v>28</v>
      </c>
      <c r="H6" s="115">
        <f t="shared" si="0"/>
        <v>71</v>
      </c>
      <c r="I6" s="210"/>
      <c r="J6" s="205"/>
      <c r="K6" s="183"/>
      <c r="L6" s="212"/>
    </row>
    <row r="7" spans="1:12" thickTop="1" thickBot="1" x14ac:dyDescent="0.35">
      <c r="A7" s="113" t="str">
        <v>H</v>
      </c>
      <c r="B7" s="113" t="str">
        <v>POULALION Fabrice</v>
      </c>
      <c r="C7" s="113" t="str">
        <v>Banque Palatine</v>
      </c>
      <c r="D7" s="113">
        <v>23</v>
      </c>
      <c r="E7" s="113">
        <v>45</v>
      </c>
      <c r="F7" s="113">
        <v>7</v>
      </c>
      <c r="G7" s="113">
        <v>26</v>
      </c>
      <c r="H7" s="115">
        <f t="shared" si="0"/>
        <v>71</v>
      </c>
      <c r="I7" s="203"/>
      <c r="J7" s="206"/>
      <c r="K7" s="183"/>
      <c r="L7" s="212"/>
    </row>
    <row r="8" spans="1:12" thickTop="1" thickBot="1" x14ac:dyDescent="0.35">
      <c r="A8" s="94" t="str">
        <v>H</v>
      </c>
      <c r="B8" s="94" t="str">
        <v>BERTON Nicolas</v>
      </c>
      <c r="C8" s="94" t="str">
        <v>BPALC</v>
      </c>
      <c r="D8" s="94">
        <v>16</v>
      </c>
      <c r="E8" s="94">
        <v>32</v>
      </c>
      <c r="F8" s="94">
        <v>19</v>
      </c>
      <c r="G8" s="94">
        <v>36</v>
      </c>
      <c r="H8" s="87">
        <f t="shared" si="0"/>
        <v>68</v>
      </c>
      <c r="I8" s="202">
        <v>0</v>
      </c>
      <c r="J8" s="207">
        <f>MAX(H8:H14)</f>
        <v>75</v>
      </c>
      <c r="K8" s="183" t="str">
        <f>IF(AND(I8&gt;0,J8&gt;0),I8+J8,"Pas éligible")</f>
        <v>Pas éligible</v>
      </c>
      <c r="L8" s="212"/>
    </row>
    <row r="9" spans="1:12" thickTop="1" thickBot="1" x14ac:dyDescent="0.35">
      <c r="A9" s="94" t="str">
        <v>H</v>
      </c>
      <c r="B9" s="94" t="str">
        <v>HOUPIN Gilles</v>
      </c>
      <c r="C9" s="94" t="str">
        <v>BPALC</v>
      </c>
      <c r="D9" s="94">
        <v>14</v>
      </c>
      <c r="E9" s="94">
        <v>27</v>
      </c>
      <c r="F9" s="94">
        <v>0</v>
      </c>
      <c r="G9" s="94">
        <v>0</v>
      </c>
      <c r="H9" s="87">
        <f t="shared" si="0"/>
        <v>27</v>
      </c>
      <c r="I9" s="210"/>
      <c r="J9" s="208"/>
      <c r="K9" s="183"/>
      <c r="L9" s="212"/>
    </row>
    <row r="10" spans="1:12" thickTop="1" thickBot="1" x14ac:dyDescent="0.35">
      <c r="A10" s="94" t="str">
        <v>H</v>
      </c>
      <c r="B10" s="94" t="str">
        <v>LEMAIRE Nicolas</v>
      </c>
      <c r="C10" s="94" t="str">
        <v>BPALC</v>
      </c>
      <c r="D10" s="94">
        <v>17</v>
      </c>
      <c r="E10" s="94">
        <v>33</v>
      </c>
      <c r="F10" s="94">
        <v>15</v>
      </c>
      <c r="G10" s="94">
        <v>31</v>
      </c>
      <c r="H10" s="87">
        <f t="shared" si="0"/>
        <v>64</v>
      </c>
      <c r="I10" s="210"/>
      <c r="J10" s="208"/>
      <c r="K10" s="183"/>
      <c r="L10" s="212"/>
    </row>
    <row r="11" spans="1:12" thickTop="1" thickBot="1" x14ac:dyDescent="0.35">
      <c r="A11" s="94" t="str">
        <v>H</v>
      </c>
      <c r="B11" s="94" t="str">
        <v>PESTA Jonathan</v>
      </c>
      <c r="C11" s="94" t="str">
        <v>BPALC</v>
      </c>
      <c r="D11" s="94">
        <v>16</v>
      </c>
      <c r="E11" s="94">
        <v>34</v>
      </c>
      <c r="F11" s="94">
        <v>11</v>
      </c>
      <c r="G11" s="94">
        <v>30</v>
      </c>
      <c r="H11" s="87">
        <f t="shared" si="0"/>
        <v>64</v>
      </c>
      <c r="I11" s="210"/>
      <c r="J11" s="208"/>
      <c r="K11" s="183"/>
      <c r="L11" s="212"/>
    </row>
    <row r="12" spans="1:12" thickTop="1" thickBot="1" x14ac:dyDescent="0.35">
      <c r="A12" s="94" t="str">
        <v>H</v>
      </c>
      <c r="B12" s="94" t="str">
        <v>PETITFRERE Olivier</v>
      </c>
      <c r="C12" s="94" t="str">
        <v>BPALC</v>
      </c>
      <c r="D12" s="94">
        <v>0</v>
      </c>
      <c r="E12" s="94">
        <v>0</v>
      </c>
      <c r="F12" s="94">
        <v>15</v>
      </c>
      <c r="G12" s="94">
        <v>29</v>
      </c>
      <c r="H12" s="87">
        <f t="shared" si="0"/>
        <v>29</v>
      </c>
      <c r="I12" s="210"/>
      <c r="J12" s="208"/>
      <c r="K12" s="183"/>
      <c r="L12" s="212"/>
    </row>
    <row r="13" spans="1:12" thickTop="1" thickBot="1" x14ac:dyDescent="0.35">
      <c r="A13" s="94" t="str">
        <v>H</v>
      </c>
      <c r="B13" s="94" t="str">
        <v>SEMBLAT Carol Charles</v>
      </c>
      <c r="C13" s="94" t="str">
        <v>BPALC</v>
      </c>
      <c r="D13" s="94">
        <v>23</v>
      </c>
      <c r="E13" s="94">
        <v>41</v>
      </c>
      <c r="F13" s="94">
        <v>16</v>
      </c>
      <c r="G13" s="94">
        <v>34</v>
      </c>
      <c r="H13" s="87">
        <f t="shared" si="0"/>
        <v>75</v>
      </c>
      <c r="I13" s="210"/>
      <c r="J13" s="208"/>
      <c r="K13" s="183"/>
      <c r="L13" s="212"/>
    </row>
    <row r="14" spans="1:12" thickTop="1" thickBot="1" x14ac:dyDescent="0.35">
      <c r="A14" s="94" t="str">
        <v>H</v>
      </c>
      <c r="B14" s="94" t="str">
        <v>WEBER Philippe</v>
      </c>
      <c r="C14" s="94" t="str">
        <v>BPALC</v>
      </c>
      <c r="D14" s="94">
        <v>20</v>
      </c>
      <c r="E14" s="94">
        <v>36</v>
      </c>
      <c r="F14" s="94">
        <v>10</v>
      </c>
      <c r="G14" s="94">
        <v>24</v>
      </c>
      <c r="H14" s="87">
        <f t="shared" si="0"/>
        <v>60</v>
      </c>
      <c r="I14" s="203"/>
      <c r="J14" s="209"/>
      <c r="K14" s="183"/>
      <c r="L14" s="212"/>
    </row>
    <row r="15" spans="1:12" thickTop="1" thickBot="1" x14ac:dyDescent="0.35">
      <c r="A15" s="113" t="str">
        <v>H</v>
      </c>
      <c r="B15" s="113" t="str">
        <v>BLANCHARD Philippe</v>
      </c>
      <c r="C15" s="113" t="str">
        <v>BPAURA</v>
      </c>
      <c r="D15" s="113">
        <v>24</v>
      </c>
      <c r="E15" s="113">
        <v>34</v>
      </c>
      <c r="F15" s="113">
        <v>22</v>
      </c>
      <c r="G15" s="113">
        <v>34</v>
      </c>
      <c r="H15" s="115">
        <f t="shared" si="0"/>
        <v>68</v>
      </c>
      <c r="I15" s="204">
        <f>MAX(H16)</f>
        <v>55</v>
      </c>
      <c r="J15" s="204">
        <f>MAX(H15,H17:H20)</f>
        <v>68</v>
      </c>
      <c r="K15" s="183">
        <f>IF(AND(I15&gt;0,J15&gt;0),I15+J15,"Pas éligible")</f>
        <v>123</v>
      </c>
      <c r="L15" s="183" t="s">
        <v>642</v>
      </c>
    </row>
    <row r="16" spans="1:12" ht="15.6" customHeight="1" thickTop="1" thickBot="1" x14ac:dyDescent="0.35">
      <c r="A16" s="116" t="str">
        <v>F</v>
      </c>
      <c r="B16" s="116" t="str">
        <v>CREPET NIGON Sandrine</v>
      </c>
      <c r="C16" s="116" t="str">
        <v>BPAURA</v>
      </c>
      <c r="D16" s="116">
        <v>4</v>
      </c>
      <c r="E16" s="113">
        <v>28</v>
      </c>
      <c r="F16" s="116">
        <v>3</v>
      </c>
      <c r="G16" s="113">
        <v>27</v>
      </c>
      <c r="H16" s="115">
        <f t="shared" si="0"/>
        <v>55</v>
      </c>
      <c r="I16" s="205"/>
      <c r="J16" s="205"/>
      <c r="K16" s="183"/>
      <c r="L16" s="183"/>
    </row>
    <row r="17" spans="1:12" thickTop="1" thickBot="1" x14ac:dyDescent="0.35">
      <c r="A17" s="113" t="str">
        <v>H</v>
      </c>
      <c r="B17" s="113" t="str">
        <v>GEA Bernard</v>
      </c>
      <c r="C17" s="113" t="str">
        <v>BPAURA</v>
      </c>
      <c r="D17" s="113">
        <v>0</v>
      </c>
      <c r="E17" s="113">
        <v>0</v>
      </c>
      <c r="F17" s="113">
        <v>5</v>
      </c>
      <c r="G17" s="113">
        <v>22</v>
      </c>
      <c r="H17" s="115">
        <f t="shared" si="0"/>
        <v>22</v>
      </c>
      <c r="I17" s="205"/>
      <c r="J17" s="205"/>
      <c r="K17" s="183"/>
      <c r="L17" s="183"/>
    </row>
    <row r="18" spans="1:12" thickTop="1" thickBot="1" x14ac:dyDescent="0.35">
      <c r="A18" s="113" t="str">
        <v>H</v>
      </c>
      <c r="B18" s="113" t="str">
        <v>GLAUDAS Bruno</v>
      </c>
      <c r="C18" s="113" t="str">
        <v>BPAURA</v>
      </c>
      <c r="D18" s="113">
        <v>17</v>
      </c>
      <c r="E18" s="113">
        <v>30</v>
      </c>
      <c r="F18" s="113">
        <v>13</v>
      </c>
      <c r="G18" s="113">
        <v>24</v>
      </c>
      <c r="H18" s="115">
        <f t="shared" si="0"/>
        <v>54</v>
      </c>
      <c r="I18" s="205"/>
      <c r="J18" s="205"/>
      <c r="K18" s="183"/>
      <c r="L18" s="183"/>
    </row>
    <row r="19" spans="1:12" thickTop="1" thickBot="1" x14ac:dyDescent="0.35">
      <c r="A19" s="113" t="str">
        <v>H</v>
      </c>
      <c r="B19" s="113" t="str">
        <v>NIGON Florent</v>
      </c>
      <c r="C19" s="113" t="str">
        <v>BPAURA</v>
      </c>
      <c r="D19" s="113">
        <v>6</v>
      </c>
      <c r="E19" s="113">
        <v>25</v>
      </c>
      <c r="F19" s="113">
        <v>3</v>
      </c>
      <c r="G19" s="113">
        <v>20</v>
      </c>
      <c r="H19" s="115">
        <f t="shared" si="0"/>
        <v>45</v>
      </c>
      <c r="I19" s="205"/>
      <c r="J19" s="205"/>
      <c r="K19" s="183"/>
      <c r="L19" s="183"/>
    </row>
    <row r="20" spans="1:12" thickTop="1" thickBot="1" x14ac:dyDescent="0.35">
      <c r="A20" s="113" t="str">
        <v>H</v>
      </c>
      <c r="B20" s="113" t="str">
        <v>SERRATRICE Marc</v>
      </c>
      <c r="C20" s="113" t="str">
        <v>BPAURA</v>
      </c>
      <c r="D20" s="113">
        <v>14</v>
      </c>
      <c r="E20" s="113">
        <v>27</v>
      </c>
      <c r="F20" s="113">
        <v>16</v>
      </c>
      <c r="G20" s="113">
        <v>32</v>
      </c>
      <c r="H20" s="115">
        <f t="shared" si="0"/>
        <v>59</v>
      </c>
      <c r="I20" s="206"/>
      <c r="J20" s="206"/>
      <c r="K20" s="183"/>
      <c r="L20" s="183"/>
    </row>
    <row r="21" spans="1:12" thickTop="1" thickBot="1" x14ac:dyDescent="0.35">
      <c r="A21" s="94" t="str">
        <v>H</v>
      </c>
      <c r="B21" s="94" t="str">
        <v>ALLAIN Loic</v>
      </c>
      <c r="C21" s="94" t="str">
        <v>BPBFC</v>
      </c>
      <c r="D21" s="94">
        <v>7</v>
      </c>
      <c r="E21" s="94">
        <v>29</v>
      </c>
      <c r="F21" s="94">
        <v>7</v>
      </c>
      <c r="G21" s="94">
        <v>29</v>
      </c>
      <c r="H21" s="87">
        <f t="shared" si="0"/>
        <v>58</v>
      </c>
      <c r="I21" s="207">
        <f>MAX(H22,H24)</f>
        <v>61</v>
      </c>
      <c r="J21" s="207">
        <f>MAX(H21,H23,H25)</f>
        <v>65</v>
      </c>
      <c r="K21" s="183">
        <f>IF(AND(I21&gt;0,J21&gt;0),I21+J21,"Pas éligible")</f>
        <v>126</v>
      </c>
      <c r="L21" s="183" t="s">
        <v>638</v>
      </c>
    </row>
    <row r="22" spans="1:12" ht="15.6" customHeight="1" thickTop="1" thickBot="1" x14ac:dyDescent="0.35">
      <c r="A22" s="80" t="str">
        <v>F</v>
      </c>
      <c r="B22" s="80" t="str">
        <v>FERRANDON Agnes</v>
      </c>
      <c r="C22" s="80" t="str">
        <v>BPBFC</v>
      </c>
      <c r="D22" s="80">
        <v>14</v>
      </c>
      <c r="E22" s="94">
        <v>32</v>
      </c>
      <c r="F22" s="80">
        <v>13</v>
      </c>
      <c r="G22" s="94">
        <v>29</v>
      </c>
      <c r="H22" s="87">
        <f t="shared" si="0"/>
        <v>61</v>
      </c>
      <c r="I22" s="208"/>
      <c r="J22" s="208"/>
      <c r="K22" s="216"/>
      <c r="L22" s="183"/>
    </row>
    <row r="23" spans="1:12" ht="15" customHeight="1" thickTop="1" thickBot="1" x14ac:dyDescent="0.35">
      <c r="A23" s="94" t="str">
        <v>H</v>
      </c>
      <c r="B23" s="94" t="str">
        <v>FERRANDON Stéphane</v>
      </c>
      <c r="C23" s="94" t="str">
        <v>BPBFC</v>
      </c>
      <c r="D23" s="94">
        <v>19</v>
      </c>
      <c r="E23" s="94">
        <v>28</v>
      </c>
      <c r="F23" s="94">
        <v>24</v>
      </c>
      <c r="G23" s="94">
        <v>37</v>
      </c>
      <c r="H23" s="87">
        <f t="shared" si="0"/>
        <v>65</v>
      </c>
      <c r="I23" s="208"/>
      <c r="J23" s="208"/>
      <c r="K23" s="183"/>
      <c r="L23" s="183"/>
    </row>
    <row r="24" spans="1:12" ht="15.6" customHeight="1" thickTop="1" thickBot="1" x14ac:dyDescent="0.35">
      <c r="A24" s="80" t="str">
        <v>F</v>
      </c>
      <c r="B24" s="80" t="str">
        <v>REVENU Laura</v>
      </c>
      <c r="C24" s="80" t="str">
        <v>BPBFC</v>
      </c>
      <c r="D24" s="80">
        <v>0</v>
      </c>
      <c r="E24" s="94">
        <v>0</v>
      </c>
      <c r="F24" s="80">
        <v>0</v>
      </c>
      <c r="G24" s="94">
        <v>0</v>
      </c>
      <c r="H24" s="87">
        <f t="shared" si="0"/>
        <v>0</v>
      </c>
      <c r="I24" s="208"/>
      <c r="J24" s="208"/>
      <c r="K24" s="216"/>
      <c r="L24" s="183"/>
    </row>
    <row r="25" spans="1:12" thickTop="1" thickBot="1" x14ac:dyDescent="0.35">
      <c r="A25" s="94" t="str">
        <v>H</v>
      </c>
      <c r="B25" s="94" t="str">
        <v>REVENU Sylvain</v>
      </c>
      <c r="C25" s="94" t="str">
        <v>BPBFC</v>
      </c>
      <c r="D25" s="94">
        <v>15</v>
      </c>
      <c r="E25" s="94">
        <v>32</v>
      </c>
      <c r="F25" s="94">
        <v>4</v>
      </c>
      <c r="G25" s="94">
        <v>18</v>
      </c>
      <c r="H25" s="87">
        <f t="shared" si="0"/>
        <v>50</v>
      </c>
      <c r="I25" s="209"/>
      <c r="J25" s="209"/>
      <c r="K25" s="183"/>
      <c r="L25" s="183"/>
    </row>
    <row r="26" spans="1:12" thickTop="1" thickBot="1" x14ac:dyDescent="0.35">
      <c r="A26" s="113" t="str">
        <v>H</v>
      </c>
      <c r="B26" s="113" t="str">
        <v>BARTHELEMI Philippe</v>
      </c>
      <c r="C26" s="113" t="str">
        <v>BPCE SA</v>
      </c>
      <c r="D26" s="113">
        <v>2</v>
      </c>
      <c r="E26" s="113">
        <v>24</v>
      </c>
      <c r="F26" s="113">
        <v>2</v>
      </c>
      <c r="G26" s="113">
        <v>24</v>
      </c>
      <c r="H26" s="115">
        <f t="shared" si="0"/>
        <v>48</v>
      </c>
      <c r="I26" s="202">
        <v>0</v>
      </c>
      <c r="J26" s="204">
        <f>MAX(H26:H30)</f>
        <v>96</v>
      </c>
      <c r="K26" s="183" t="str">
        <f>IF(AND(I26&gt;0,J26&gt;0),I26+J26,"Pas éligible")</f>
        <v>Pas éligible</v>
      </c>
      <c r="L26" s="212"/>
    </row>
    <row r="27" spans="1:12" thickTop="1" thickBot="1" x14ac:dyDescent="0.35">
      <c r="A27" s="113" t="str">
        <v>H</v>
      </c>
      <c r="B27" s="113" t="str">
        <v>BENOIST Julien</v>
      </c>
      <c r="C27" s="113" t="str">
        <v>BPCE SA</v>
      </c>
      <c r="D27" s="113">
        <v>11</v>
      </c>
      <c r="E27" s="113">
        <v>40</v>
      </c>
      <c r="F27" s="113">
        <v>18</v>
      </c>
      <c r="G27" s="113">
        <v>56</v>
      </c>
      <c r="H27" s="115">
        <f t="shared" si="0"/>
        <v>96</v>
      </c>
      <c r="I27" s="210"/>
      <c r="J27" s="205"/>
      <c r="K27" s="183"/>
      <c r="L27" s="212"/>
    </row>
    <row r="28" spans="1:12" thickTop="1" thickBot="1" x14ac:dyDescent="0.35">
      <c r="A28" s="113" t="str">
        <v>H</v>
      </c>
      <c r="B28" s="113" t="str">
        <v>CORMIER Brice</v>
      </c>
      <c r="C28" s="113" t="str">
        <v>BPCE SA</v>
      </c>
      <c r="D28" s="113">
        <v>13</v>
      </c>
      <c r="E28" s="113">
        <v>29</v>
      </c>
      <c r="F28" s="113">
        <v>7</v>
      </c>
      <c r="G28" s="113">
        <v>24</v>
      </c>
      <c r="H28" s="115">
        <f t="shared" si="0"/>
        <v>53</v>
      </c>
      <c r="I28" s="210"/>
      <c r="J28" s="205"/>
      <c r="K28" s="183"/>
      <c r="L28" s="212"/>
    </row>
    <row r="29" spans="1:12" thickTop="1" thickBot="1" x14ac:dyDescent="0.35">
      <c r="A29" s="113" t="str">
        <v>H</v>
      </c>
      <c r="B29" s="113" t="str">
        <v>PREVOST Vincent</v>
      </c>
      <c r="C29" s="113" t="str">
        <v>BPCE SA</v>
      </c>
      <c r="D29" s="113">
        <v>0</v>
      </c>
      <c r="E29" s="113">
        <v>0</v>
      </c>
      <c r="F29" s="113">
        <v>3</v>
      </c>
      <c r="G29" s="113">
        <v>28</v>
      </c>
      <c r="H29" s="115">
        <f t="shared" si="0"/>
        <v>28</v>
      </c>
      <c r="I29" s="210"/>
      <c r="J29" s="205"/>
      <c r="K29" s="183"/>
      <c r="L29" s="212"/>
    </row>
    <row r="30" spans="1:12" thickTop="1" thickBot="1" x14ac:dyDescent="0.35">
      <c r="A30" s="113" t="str">
        <v>H</v>
      </c>
      <c r="B30" s="113" t="str">
        <v>VIVAUX Guillaume</v>
      </c>
      <c r="C30" s="113" t="str">
        <v>BPCE SA</v>
      </c>
      <c r="D30" s="113">
        <v>2</v>
      </c>
      <c r="E30" s="113">
        <v>26</v>
      </c>
      <c r="F30" s="113">
        <v>4</v>
      </c>
      <c r="G30" s="113">
        <v>32</v>
      </c>
      <c r="H30" s="115">
        <f t="shared" si="0"/>
        <v>58</v>
      </c>
      <c r="I30" s="203"/>
      <c r="J30" s="206"/>
      <c r="K30" s="183"/>
      <c r="L30" s="212"/>
    </row>
    <row r="31" spans="1:12" thickTop="1" thickBot="1" x14ac:dyDescent="0.35">
      <c r="A31" s="80" t="str">
        <v>F</v>
      </c>
      <c r="B31" s="80" t="str">
        <v>DI GIANNI Muriel</v>
      </c>
      <c r="C31" s="80" t="str">
        <v>BPCE SI</v>
      </c>
      <c r="D31" s="80">
        <v>19</v>
      </c>
      <c r="E31" s="94">
        <v>30</v>
      </c>
      <c r="F31" s="80">
        <v>23</v>
      </c>
      <c r="G31" s="94">
        <v>36</v>
      </c>
      <c r="H31" s="87">
        <f t="shared" si="0"/>
        <v>66</v>
      </c>
      <c r="I31" s="207">
        <f>MAX(H31:H32)</f>
        <v>81</v>
      </c>
      <c r="J31" s="202">
        <v>0</v>
      </c>
      <c r="K31" s="183" t="str">
        <f>IF(AND(I31&gt;0,J31&gt;0),I31+J31,"Pas éligible")</f>
        <v>Pas éligible</v>
      </c>
      <c r="L31" s="212"/>
    </row>
    <row r="32" spans="1:12" thickTop="1" thickBot="1" x14ac:dyDescent="0.35">
      <c r="A32" s="80" t="str">
        <v>F</v>
      </c>
      <c r="B32" s="80" t="str">
        <v>MATTEI Véronique</v>
      </c>
      <c r="C32" s="80" t="str">
        <v>BPCE SI</v>
      </c>
      <c r="D32" s="80">
        <v>7</v>
      </c>
      <c r="E32" s="94">
        <v>39</v>
      </c>
      <c r="F32" s="80">
        <v>4</v>
      </c>
      <c r="G32" s="94">
        <v>42</v>
      </c>
      <c r="H32" s="87">
        <f t="shared" si="0"/>
        <v>81</v>
      </c>
      <c r="I32" s="209"/>
      <c r="J32" s="203"/>
      <c r="K32" s="183"/>
      <c r="L32" s="212"/>
    </row>
    <row r="33" spans="1:12" thickTop="1" thickBot="1" x14ac:dyDescent="0.35">
      <c r="A33" s="113" t="str">
        <v>H</v>
      </c>
      <c r="B33" s="113" t="str">
        <v>DUPRE Herve</v>
      </c>
      <c r="C33" s="113" t="str">
        <v>BPCE-IT</v>
      </c>
      <c r="D33" s="113">
        <v>3</v>
      </c>
      <c r="E33" s="113">
        <v>25</v>
      </c>
      <c r="F33" s="113">
        <v>2</v>
      </c>
      <c r="G33" s="113">
        <v>29</v>
      </c>
      <c r="H33" s="115">
        <f t="shared" si="0"/>
        <v>54</v>
      </c>
      <c r="I33" s="204">
        <f>H35</f>
        <v>62</v>
      </c>
      <c r="J33" s="204">
        <f>MAX(H33:H34)</f>
        <v>54</v>
      </c>
      <c r="K33" s="191">
        <f>IF(AND(I33&gt;0,J33&gt;0),I33+J33,"Pas éligible")</f>
        <v>116</v>
      </c>
      <c r="L33" s="183" t="s">
        <v>649</v>
      </c>
    </row>
    <row r="34" spans="1:12" thickTop="1" thickBot="1" x14ac:dyDescent="0.35">
      <c r="A34" s="113" t="str">
        <v>H</v>
      </c>
      <c r="B34" s="113" t="str">
        <v>DURANDE Stéphane</v>
      </c>
      <c r="C34" s="113" t="str">
        <v>BPCE-IT</v>
      </c>
      <c r="D34" s="113">
        <v>16</v>
      </c>
      <c r="E34" s="113">
        <v>28</v>
      </c>
      <c r="F34" s="113">
        <v>14</v>
      </c>
      <c r="G34" s="113">
        <v>26</v>
      </c>
      <c r="H34" s="115">
        <f t="shared" si="0"/>
        <v>54</v>
      </c>
      <c r="I34" s="205"/>
      <c r="J34" s="205"/>
      <c r="K34" s="197"/>
      <c r="L34" s="183"/>
    </row>
    <row r="35" spans="1:12" thickTop="1" thickBot="1" x14ac:dyDescent="0.35">
      <c r="A35" s="116" t="str">
        <v>F</v>
      </c>
      <c r="B35" s="116" t="str">
        <v>ZACCAGNINO Sylvie</v>
      </c>
      <c r="C35" s="116" t="str">
        <v>BPCE-IT</v>
      </c>
      <c r="D35" s="116">
        <v>7</v>
      </c>
      <c r="E35" s="113">
        <v>26</v>
      </c>
      <c r="F35" s="116">
        <v>10</v>
      </c>
      <c r="G35" s="113">
        <v>36</v>
      </c>
      <c r="H35" s="115">
        <f t="shared" si="0"/>
        <v>62</v>
      </c>
      <c r="I35" s="206"/>
      <c r="J35" s="206"/>
      <c r="K35" s="192"/>
      <c r="L35" s="183"/>
    </row>
    <row r="36" spans="1:12" thickTop="1" thickBot="1" x14ac:dyDescent="0.35">
      <c r="A36" s="94" t="str">
        <v>H</v>
      </c>
      <c r="B36" s="94" t="str">
        <v>LACAZE Nicolas</v>
      </c>
      <c r="C36" s="94" t="str">
        <v>BPOC</v>
      </c>
      <c r="D36" s="94">
        <v>11</v>
      </c>
      <c r="E36" s="94">
        <v>25</v>
      </c>
      <c r="F36" s="94">
        <v>11</v>
      </c>
      <c r="G36" s="94">
        <v>21</v>
      </c>
      <c r="H36" s="87">
        <f t="shared" si="0"/>
        <v>46</v>
      </c>
      <c r="I36" s="207">
        <f>H41</f>
        <v>67</v>
      </c>
      <c r="J36" s="207">
        <f>MAX(H36:H40,H42)</f>
        <v>71</v>
      </c>
      <c r="K36" s="183">
        <f>IF(AND(I36&gt;0,J36&gt;0),I36+J36,"Pas éligible")</f>
        <v>138</v>
      </c>
      <c r="L36" s="183" t="s">
        <v>641</v>
      </c>
    </row>
    <row r="37" spans="1:12" thickTop="1" thickBot="1" x14ac:dyDescent="0.35">
      <c r="A37" s="94" t="str">
        <v>H</v>
      </c>
      <c r="B37" s="94" t="str">
        <v>LEGROS Daniel</v>
      </c>
      <c r="C37" s="94" t="str">
        <v>BPOC</v>
      </c>
      <c r="D37" s="94">
        <v>12</v>
      </c>
      <c r="E37" s="94">
        <v>27</v>
      </c>
      <c r="F37" s="94">
        <v>9</v>
      </c>
      <c r="G37" s="94">
        <v>21</v>
      </c>
      <c r="H37" s="87">
        <f t="shared" si="0"/>
        <v>48</v>
      </c>
      <c r="I37" s="208"/>
      <c r="J37" s="208"/>
      <c r="K37" s="183"/>
      <c r="L37" s="183"/>
    </row>
    <row r="38" spans="1:12" thickTop="1" thickBot="1" x14ac:dyDescent="0.35">
      <c r="A38" s="94" t="str">
        <v>H</v>
      </c>
      <c r="B38" s="94" t="str">
        <v>MANSIOUS Christophe</v>
      </c>
      <c r="C38" s="94" t="str">
        <v>BPOC</v>
      </c>
      <c r="D38" s="94">
        <v>24</v>
      </c>
      <c r="E38" s="94">
        <v>31</v>
      </c>
      <c r="F38" s="94">
        <v>22</v>
      </c>
      <c r="G38" s="94">
        <v>31</v>
      </c>
      <c r="H38" s="87">
        <f t="shared" si="0"/>
        <v>62</v>
      </c>
      <c r="I38" s="208"/>
      <c r="J38" s="208"/>
      <c r="K38" s="183"/>
      <c r="L38" s="183"/>
    </row>
    <row r="39" spans="1:12" thickTop="1" thickBot="1" x14ac:dyDescent="0.35">
      <c r="A39" s="94" t="str">
        <v>H</v>
      </c>
      <c r="B39" s="94" t="str">
        <v>PRADERE Guillaume</v>
      </c>
      <c r="C39" s="94" t="str">
        <v>BPOC</v>
      </c>
      <c r="D39" s="94">
        <v>19</v>
      </c>
      <c r="E39" s="94">
        <v>25</v>
      </c>
      <c r="F39" s="94">
        <v>18</v>
      </c>
      <c r="G39" s="94">
        <v>27</v>
      </c>
      <c r="H39" s="87">
        <f t="shared" si="0"/>
        <v>52</v>
      </c>
      <c r="I39" s="208"/>
      <c r="J39" s="208"/>
      <c r="K39" s="183"/>
      <c r="L39" s="183"/>
    </row>
    <row r="40" spans="1:12" thickTop="1" thickBot="1" x14ac:dyDescent="0.35">
      <c r="A40" s="94" t="str">
        <v>H</v>
      </c>
      <c r="B40" s="94" t="str">
        <v>RECHE André</v>
      </c>
      <c r="C40" s="94" t="str">
        <v>BPOC</v>
      </c>
      <c r="D40" s="94">
        <v>19</v>
      </c>
      <c r="E40" s="94">
        <v>35</v>
      </c>
      <c r="F40" s="94">
        <v>12</v>
      </c>
      <c r="G40" s="94">
        <v>29</v>
      </c>
      <c r="H40" s="87">
        <f t="shared" si="0"/>
        <v>64</v>
      </c>
      <c r="I40" s="208"/>
      <c r="J40" s="208"/>
      <c r="K40" s="183"/>
      <c r="L40" s="183"/>
    </row>
    <row r="41" spans="1:12" ht="15.6" customHeight="1" thickTop="1" thickBot="1" x14ac:dyDescent="0.35">
      <c r="A41" s="80" t="str">
        <v>F</v>
      </c>
      <c r="B41" s="80" t="str">
        <v>SOUBIRON Béatrice</v>
      </c>
      <c r="C41" s="80" t="str">
        <v>BPOC</v>
      </c>
      <c r="D41" s="80">
        <v>33</v>
      </c>
      <c r="E41" s="94">
        <v>32</v>
      </c>
      <c r="F41" s="80">
        <v>33</v>
      </c>
      <c r="G41" s="94">
        <v>35</v>
      </c>
      <c r="H41" s="87">
        <f t="shared" si="0"/>
        <v>67</v>
      </c>
      <c r="I41" s="208"/>
      <c r="J41" s="208"/>
      <c r="K41" s="183"/>
      <c r="L41" s="183"/>
    </row>
    <row r="42" spans="1:12" thickTop="1" thickBot="1" x14ac:dyDescent="0.35">
      <c r="A42" s="94" t="str">
        <v>H</v>
      </c>
      <c r="B42" s="94" t="str">
        <v>TRAININI François</v>
      </c>
      <c r="C42" s="94" t="str">
        <v>BPOC</v>
      </c>
      <c r="D42" s="94">
        <v>28</v>
      </c>
      <c r="E42" s="94">
        <v>36</v>
      </c>
      <c r="F42" s="94">
        <v>24</v>
      </c>
      <c r="G42" s="94">
        <v>35</v>
      </c>
      <c r="H42" s="87">
        <f t="shared" si="0"/>
        <v>71</v>
      </c>
      <c r="I42" s="209"/>
      <c r="J42" s="209"/>
      <c r="K42" s="183"/>
      <c r="L42" s="183"/>
    </row>
    <row r="43" spans="1:12" thickTop="1" thickBot="1" x14ac:dyDescent="0.35">
      <c r="A43" s="113" t="str">
        <v>H</v>
      </c>
      <c r="B43" s="113" t="str">
        <v>BEUVELOT Gaël</v>
      </c>
      <c r="C43" s="113" t="str">
        <v>CEAPC</v>
      </c>
      <c r="D43" s="113">
        <v>11</v>
      </c>
      <c r="E43" s="113">
        <v>19</v>
      </c>
      <c r="F43" s="113">
        <v>22</v>
      </c>
      <c r="G43" s="113">
        <v>32</v>
      </c>
      <c r="H43" s="115">
        <f t="shared" si="0"/>
        <v>51</v>
      </c>
      <c r="I43" s="204">
        <f>MAX(H44,H50)</f>
        <v>60</v>
      </c>
      <c r="J43" s="204">
        <f>MAX(H43,H45:H49,H51:H53)</f>
        <v>78</v>
      </c>
      <c r="K43" s="183">
        <f>IF(AND(I43&gt;0,J43&gt;0),I43+J43,"Pas éligible")</f>
        <v>138</v>
      </c>
      <c r="L43" s="183" t="s">
        <v>641</v>
      </c>
    </row>
    <row r="44" spans="1:12" ht="15.6" customHeight="1" thickTop="1" thickBot="1" x14ac:dyDescent="0.35">
      <c r="A44" s="116" t="str">
        <v>F</v>
      </c>
      <c r="B44" s="116" t="str">
        <v>COUTURIER Bénédicte</v>
      </c>
      <c r="C44" s="116" t="str">
        <v>CEAPC</v>
      </c>
      <c r="D44" s="116">
        <v>6</v>
      </c>
      <c r="E44" s="113">
        <v>29</v>
      </c>
      <c r="F44" s="116">
        <v>5</v>
      </c>
      <c r="G44" s="113">
        <v>31</v>
      </c>
      <c r="H44" s="115">
        <f t="shared" si="0"/>
        <v>60</v>
      </c>
      <c r="I44" s="205"/>
      <c r="J44" s="205"/>
      <c r="K44" s="183"/>
      <c r="L44" s="183"/>
    </row>
    <row r="45" spans="1:12" ht="15" customHeight="1" thickTop="1" thickBot="1" x14ac:dyDescent="0.35">
      <c r="A45" s="113" t="str">
        <v>H</v>
      </c>
      <c r="B45" s="113" t="str">
        <v>DECRESSAIN Amaury</v>
      </c>
      <c r="C45" s="113" t="str">
        <v>CEAPC</v>
      </c>
      <c r="D45" s="113">
        <v>18</v>
      </c>
      <c r="E45" s="113">
        <v>32</v>
      </c>
      <c r="F45" s="113">
        <v>12</v>
      </c>
      <c r="G45" s="113">
        <v>25</v>
      </c>
      <c r="H45" s="115">
        <f t="shared" si="0"/>
        <v>57</v>
      </c>
      <c r="I45" s="205"/>
      <c r="J45" s="205"/>
      <c r="K45" s="183"/>
      <c r="L45" s="183"/>
    </row>
    <row r="46" spans="1:12" ht="15" customHeight="1" thickTop="1" thickBot="1" x14ac:dyDescent="0.35">
      <c r="A46" s="113" t="str">
        <v>H</v>
      </c>
      <c r="B46" s="113" t="str">
        <v>DULAU Emmanuel</v>
      </c>
      <c r="C46" s="113" t="str">
        <v>CEAPC</v>
      </c>
      <c r="D46" s="113">
        <v>25</v>
      </c>
      <c r="E46" s="113">
        <v>41</v>
      </c>
      <c r="F46" s="113">
        <v>20</v>
      </c>
      <c r="G46" s="113">
        <v>37</v>
      </c>
      <c r="H46" s="115">
        <f t="shared" si="0"/>
        <v>78</v>
      </c>
      <c r="I46" s="205"/>
      <c r="J46" s="205"/>
      <c r="K46" s="183"/>
      <c r="L46" s="183"/>
    </row>
    <row r="47" spans="1:12" ht="15" customHeight="1" thickTop="1" thickBot="1" x14ac:dyDescent="0.35">
      <c r="A47" s="113" t="str">
        <v>H</v>
      </c>
      <c r="B47" s="113" t="str">
        <v>GUIMARAES Carlos</v>
      </c>
      <c r="C47" s="113" t="str">
        <v>CEAPC</v>
      </c>
      <c r="D47" s="113">
        <v>14</v>
      </c>
      <c r="E47" s="113">
        <v>24</v>
      </c>
      <c r="F47" s="113">
        <v>19</v>
      </c>
      <c r="G47" s="113">
        <v>32</v>
      </c>
      <c r="H47" s="115">
        <f t="shared" si="0"/>
        <v>56</v>
      </c>
      <c r="I47" s="205"/>
      <c r="J47" s="205"/>
      <c r="K47" s="183"/>
      <c r="L47" s="183"/>
    </row>
    <row r="48" spans="1:12" ht="15" customHeight="1" thickTop="1" thickBot="1" x14ac:dyDescent="0.35">
      <c r="A48" s="113" t="str">
        <v>H</v>
      </c>
      <c r="B48" s="113" t="str">
        <v>LUGIER Christian</v>
      </c>
      <c r="C48" s="113" t="str">
        <v>CEAPC</v>
      </c>
      <c r="D48" s="113">
        <v>4</v>
      </c>
      <c r="E48" s="113">
        <v>24</v>
      </c>
      <c r="F48" s="113">
        <v>1</v>
      </c>
      <c r="G48" s="113">
        <v>20</v>
      </c>
      <c r="H48" s="115">
        <f t="shared" si="0"/>
        <v>44</v>
      </c>
      <c r="I48" s="205"/>
      <c r="J48" s="205"/>
      <c r="K48" s="183"/>
      <c r="L48" s="183"/>
    </row>
    <row r="49" spans="1:12" ht="15" customHeight="1" thickTop="1" thickBot="1" x14ac:dyDescent="0.35">
      <c r="A49" s="113" t="str">
        <v>H</v>
      </c>
      <c r="B49" s="113" t="str">
        <v>MEROUR Stephane</v>
      </c>
      <c r="C49" s="113" t="str">
        <v>CEAPC</v>
      </c>
      <c r="D49" s="113">
        <v>17</v>
      </c>
      <c r="E49" s="113">
        <v>32</v>
      </c>
      <c r="F49" s="113">
        <v>12</v>
      </c>
      <c r="G49" s="113">
        <v>33</v>
      </c>
      <c r="H49" s="115">
        <f t="shared" si="0"/>
        <v>65</v>
      </c>
      <c r="I49" s="205"/>
      <c r="J49" s="205"/>
      <c r="K49" s="183"/>
      <c r="L49" s="183"/>
    </row>
    <row r="50" spans="1:12" ht="15.6" customHeight="1" thickTop="1" thickBot="1" x14ac:dyDescent="0.35">
      <c r="A50" s="116" t="str">
        <v>F</v>
      </c>
      <c r="B50" s="116" t="str">
        <v>MOCAER Elodie</v>
      </c>
      <c r="C50" s="116" t="str">
        <v>CEAPC</v>
      </c>
      <c r="D50" s="116">
        <v>1</v>
      </c>
      <c r="E50" s="113">
        <v>16</v>
      </c>
      <c r="F50" s="116">
        <v>0</v>
      </c>
      <c r="G50" s="113">
        <v>25</v>
      </c>
      <c r="H50" s="115">
        <f t="shared" si="0"/>
        <v>41</v>
      </c>
      <c r="I50" s="205"/>
      <c r="J50" s="205"/>
      <c r="K50" s="183"/>
      <c r="L50" s="183"/>
    </row>
    <row r="51" spans="1:12" thickTop="1" thickBot="1" x14ac:dyDescent="0.35">
      <c r="A51" s="113" t="str">
        <v>H</v>
      </c>
      <c r="B51" s="113" t="str">
        <v>PARE Rémi</v>
      </c>
      <c r="C51" s="113" t="str">
        <v>CEAPC</v>
      </c>
      <c r="D51" s="113">
        <v>18</v>
      </c>
      <c r="E51" s="113">
        <v>29</v>
      </c>
      <c r="F51" s="113">
        <v>17</v>
      </c>
      <c r="G51" s="113">
        <v>28</v>
      </c>
      <c r="H51" s="115">
        <f t="shared" si="0"/>
        <v>57</v>
      </c>
      <c r="I51" s="205"/>
      <c r="J51" s="205"/>
      <c r="K51" s="183"/>
      <c r="L51" s="183"/>
    </row>
    <row r="52" spans="1:12" thickTop="1" thickBot="1" x14ac:dyDescent="0.35">
      <c r="A52" s="113" t="str">
        <v>H</v>
      </c>
      <c r="B52" s="113" t="str">
        <v>QUINTON Richard</v>
      </c>
      <c r="C52" s="113" t="str">
        <v>CEAPC</v>
      </c>
      <c r="D52" s="113">
        <v>6</v>
      </c>
      <c r="E52" s="113">
        <v>31</v>
      </c>
      <c r="F52" s="113">
        <v>11</v>
      </c>
      <c r="G52" s="113">
        <v>42</v>
      </c>
      <c r="H52" s="115">
        <f t="shared" si="0"/>
        <v>73</v>
      </c>
      <c r="I52" s="205"/>
      <c r="J52" s="205"/>
      <c r="K52" s="183"/>
      <c r="L52" s="183"/>
    </row>
    <row r="53" spans="1:12" thickTop="1" thickBot="1" x14ac:dyDescent="0.35">
      <c r="A53" s="113" t="str">
        <v>H</v>
      </c>
      <c r="B53" s="113" t="str">
        <v>WINOGRAD Serge</v>
      </c>
      <c r="C53" s="113" t="str">
        <v>CEAPC</v>
      </c>
      <c r="D53" s="113">
        <v>16</v>
      </c>
      <c r="E53" s="113">
        <v>30</v>
      </c>
      <c r="F53" s="113">
        <v>14</v>
      </c>
      <c r="G53" s="113">
        <v>30</v>
      </c>
      <c r="H53" s="115">
        <f t="shared" si="0"/>
        <v>60</v>
      </c>
      <c r="I53" s="206"/>
      <c r="J53" s="206"/>
      <c r="K53" s="183"/>
      <c r="L53" s="183"/>
    </row>
    <row r="54" spans="1:12" thickTop="1" thickBot="1" x14ac:dyDescent="0.35">
      <c r="A54" s="94" t="str">
        <v>H</v>
      </c>
      <c r="B54" s="94" t="str">
        <v>LUCQ Laurent</v>
      </c>
      <c r="C54" s="94" t="str">
        <v>CEBFC</v>
      </c>
      <c r="D54" s="94">
        <v>7</v>
      </c>
      <c r="E54" s="94">
        <v>18</v>
      </c>
      <c r="F54" s="94">
        <v>6</v>
      </c>
      <c r="G54" s="94">
        <v>15</v>
      </c>
      <c r="H54" s="87">
        <f t="shared" si="0"/>
        <v>33</v>
      </c>
      <c r="I54" s="202">
        <v>0</v>
      </c>
      <c r="J54" s="207">
        <f>MAX(H54:H56)</f>
        <v>67</v>
      </c>
      <c r="K54" s="183" t="str">
        <f>IF(AND(I54&gt;0,J54&gt;0),I54+J54,"Pas éligible")</f>
        <v>Pas éligible</v>
      </c>
      <c r="L54" s="212"/>
    </row>
    <row r="55" spans="1:12" thickTop="1" thickBot="1" x14ac:dyDescent="0.35">
      <c r="A55" s="94" t="str">
        <v>H</v>
      </c>
      <c r="B55" s="94" t="str">
        <v>PETIOT Jérôme</v>
      </c>
      <c r="C55" s="94" t="str">
        <v>CEBFC</v>
      </c>
      <c r="D55" s="94">
        <v>9</v>
      </c>
      <c r="E55" s="94">
        <v>19</v>
      </c>
      <c r="F55" s="94">
        <v>5</v>
      </c>
      <c r="G55" s="94">
        <v>26</v>
      </c>
      <c r="H55" s="87">
        <f t="shared" si="0"/>
        <v>45</v>
      </c>
      <c r="I55" s="210"/>
      <c r="J55" s="208"/>
      <c r="K55" s="183"/>
      <c r="L55" s="212"/>
    </row>
    <row r="56" spans="1:12" thickTop="1" thickBot="1" x14ac:dyDescent="0.35">
      <c r="A56" s="94" t="str">
        <v>H</v>
      </c>
      <c r="B56" s="94" t="str">
        <v>RENARD Maxime</v>
      </c>
      <c r="C56" s="94" t="str">
        <v>CEBFC</v>
      </c>
      <c r="D56" s="94">
        <v>20</v>
      </c>
      <c r="E56" s="94">
        <v>35</v>
      </c>
      <c r="F56" s="94">
        <v>13</v>
      </c>
      <c r="G56" s="94">
        <v>32</v>
      </c>
      <c r="H56" s="87">
        <f t="shared" si="0"/>
        <v>67</v>
      </c>
      <c r="I56" s="203"/>
      <c r="J56" s="209"/>
      <c r="K56" s="183"/>
      <c r="L56" s="212"/>
    </row>
    <row r="57" spans="1:12" thickTop="1" thickBot="1" x14ac:dyDescent="0.35">
      <c r="A57" s="113" t="str">
        <v>H</v>
      </c>
      <c r="B57" s="113" t="str">
        <v>CAVALLO Jean Pierre</v>
      </c>
      <c r="C57" s="113" t="str">
        <v>CECAZ</v>
      </c>
      <c r="D57" s="113">
        <v>20</v>
      </c>
      <c r="E57" s="113">
        <v>33</v>
      </c>
      <c r="F57" s="113">
        <v>15</v>
      </c>
      <c r="G57" s="113">
        <v>30</v>
      </c>
      <c r="H57" s="115">
        <f t="shared" si="0"/>
        <v>63</v>
      </c>
      <c r="I57" s="202">
        <v>0</v>
      </c>
      <c r="J57" s="204">
        <f>MAX(H57:H58)</f>
        <v>63</v>
      </c>
      <c r="K57" s="183" t="str">
        <f>IF(AND(I57&gt;0,J57&gt;0),I57+J57,"Pas éligible")</f>
        <v>Pas éligible</v>
      </c>
      <c r="L57" s="212"/>
    </row>
    <row r="58" spans="1:12" thickTop="1" thickBot="1" x14ac:dyDescent="0.35">
      <c r="A58" s="113" t="str">
        <v>H</v>
      </c>
      <c r="B58" s="113" t="str">
        <v>JAUSSAUD Johan</v>
      </c>
      <c r="C58" s="113" t="str">
        <v>CECAZ</v>
      </c>
      <c r="D58" s="113">
        <v>13</v>
      </c>
      <c r="E58" s="113">
        <v>19</v>
      </c>
      <c r="F58" s="113">
        <v>17</v>
      </c>
      <c r="G58" s="113">
        <v>30</v>
      </c>
      <c r="H58" s="115">
        <f t="shared" si="0"/>
        <v>49</v>
      </c>
      <c r="I58" s="203"/>
      <c r="J58" s="206"/>
      <c r="K58" s="183"/>
      <c r="L58" s="212"/>
    </row>
    <row r="59" spans="1:12" thickTop="1" thickBot="1" x14ac:dyDescent="0.35">
      <c r="A59" s="80" t="str">
        <v>F</v>
      </c>
      <c r="B59" s="80" t="str">
        <v>BARTELMANN Caroline</v>
      </c>
      <c r="C59" s="80" t="str">
        <v>CEGEE</v>
      </c>
      <c r="D59" s="80">
        <v>10</v>
      </c>
      <c r="E59" s="94">
        <v>29</v>
      </c>
      <c r="F59" s="80">
        <v>19</v>
      </c>
      <c r="G59" s="94">
        <v>39</v>
      </c>
      <c r="H59" s="87">
        <f t="shared" si="0"/>
        <v>68</v>
      </c>
      <c r="I59" s="207">
        <f>MAX(H59:H60)</f>
        <v>68</v>
      </c>
      <c r="J59" s="207">
        <f>MAX(H61:H67)</f>
        <v>76</v>
      </c>
      <c r="K59" s="191">
        <f>IF(AND(I59&gt;0,J59&gt;0),I59+J59,"Pas éligible")</f>
        <v>144</v>
      </c>
      <c r="L59" s="214" t="s">
        <v>648</v>
      </c>
    </row>
    <row r="60" spans="1:12" thickTop="1" thickBot="1" x14ac:dyDescent="0.35">
      <c r="A60" s="80" t="str">
        <v>F</v>
      </c>
      <c r="B60" s="80" t="str">
        <v>BENOIT Christine</v>
      </c>
      <c r="C60" s="80" t="str">
        <v>CEGEE</v>
      </c>
      <c r="D60" s="80">
        <v>4</v>
      </c>
      <c r="E60" s="94">
        <v>31</v>
      </c>
      <c r="F60" s="80">
        <v>2</v>
      </c>
      <c r="G60" s="94">
        <v>30</v>
      </c>
      <c r="H60" s="87">
        <f t="shared" si="0"/>
        <v>61</v>
      </c>
      <c r="I60" s="208"/>
      <c r="J60" s="208"/>
      <c r="K60" s="197"/>
      <c r="L60" s="214"/>
    </row>
    <row r="61" spans="1:12" thickTop="1" thickBot="1" x14ac:dyDescent="0.35">
      <c r="A61" s="94" t="str">
        <v>H</v>
      </c>
      <c r="B61" s="94" t="str">
        <v>GUYOT Florian</v>
      </c>
      <c r="C61" s="94" t="str">
        <v>CEGEE</v>
      </c>
      <c r="D61" s="94">
        <v>16</v>
      </c>
      <c r="E61" s="94">
        <v>34</v>
      </c>
      <c r="F61" s="94">
        <v>10</v>
      </c>
      <c r="G61" s="94">
        <v>26</v>
      </c>
      <c r="H61" s="87">
        <f t="shared" si="0"/>
        <v>60</v>
      </c>
      <c r="I61" s="208"/>
      <c r="J61" s="208"/>
      <c r="K61" s="197"/>
      <c r="L61" s="214"/>
    </row>
    <row r="62" spans="1:12" thickTop="1" thickBot="1" x14ac:dyDescent="0.35">
      <c r="A62" s="94" t="str">
        <v>H</v>
      </c>
      <c r="B62" s="94" t="str">
        <v>JOBERT Dominique</v>
      </c>
      <c r="C62" s="94" t="str">
        <v>CEGEE</v>
      </c>
      <c r="D62" s="94">
        <v>0</v>
      </c>
      <c r="E62" s="94">
        <v>0</v>
      </c>
      <c r="F62" s="94">
        <v>3</v>
      </c>
      <c r="G62" s="94">
        <v>27</v>
      </c>
      <c r="H62" s="87">
        <f t="shared" si="0"/>
        <v>27</v>
      </c>
      <c r="I62" s="208"/>
      <c r="J62" s="208"/>
      <c r="K62" s="197"/>
      <c r="L62" s="214"/>
    </row>
    <row r="63" spans="1:12" thickTop="1" thickBot="1" x14ac:dyDescent="0.35">
      <c r="A63" s="94" t="str">
        <v>H</v>
      </c>
      <c r="B63" s="94" t="str">
        <v>LUTTMANN Emmanuel</v>
      </c>
      <c r="C63" s="94" t="str">
        <v>CEGEE</v>
      </c>
      <c r="D63" s="94">
        <v>14</v>
      </c>
      <c r="E63" s="94">
        <v>36</v>
      </c>
      <c r="F63" s="94">
        <v>6</v>
      </c>
      <c r="G63" s="94">
        <v>27</v>
      </c>
      <c r="H63" s="87">
        <f t="shared" si="0"/>
        <v>63</v>
      </c>
      <c r="I63" s="208"/>
      <c r="J63" s="208"/>
      <c r="K63" s="197"/>
      <c r="L63" s="214"/>
    </row>
    <row r="64" spans="1:12" thickTop="1" thickBot="1" x14ac:dyDescent="0.35">
      <c r="A64" s="94" t="str">
        <v>H</v>
      </c>
      <c r="B64" s="94" t="str">
        <v>MAGI Michel</v>
      </c>
      <c r="C64" s="94" t="str">
        <v>CEGEE</v>
      </c>
      <c r="D64" s="94">
        <v>6</v>
      </c>
      <c r="E64" s="94">
        <v>23</v>
      </c>
      <c r="F64" s="94">
        <v>6</v>
      </c>
      <c r="G64" s="94">
        <v>25</v>
      </c>
      <c r="H64" s="87">
        <f t="shared" si="0"/>
        <v>48</v>
      </c>
      <c r="I64" s="208"/>
      <c r="J64" s="208"/>
      <c r="K64" s="197"/>
      <c r="L64" s="214"/>
    </row>
    <row r="65" spans="1:13" thickTop="1" thickBot="1" x14ac:dyDescent="0.35">
      <c r="A65" s="94" t="str">
        <v>H</v>
      </c>
      <c r="B65" s="94" t="str">
        <v>NICOLAS Alain</v>
      </c>
      <c r="C65" s="94" t="str">
        <v>CEGEE</v>
      </c>
      <c r="D65" s="94">
        <v>0</v>
      </c>
      <c r="E65" s="94">
        <v>0</v>
      </c>
      <c r="F65" s="94">
        <v>0</v>
      </c>
      <c r="G65" s="94">
        <v>0</v>
      </c>
      <c r="H65" s="87">
        <f t="shared" si="0"/>
        <v>0</v>
      </c>
      <c r="I65" s="208"/>
      <c r="J65" s="208"/>
      <c r="K65" s="197"/>
      <c r="L65" s="214"/>
    </row>
    <row r="66" spans="1:13" thickTop="1" thickBot="1" x14ac:dyDescent="0.35">
      <c r="A66" s="94" t="str">
        <v>H</v>
      </c>
      <c r="B66" s="94" t="str">
        <v>ROLLAND Gautier</v>
      </c>
      <c r="C66" s="94" t="str">
        <v>CEGEE</v>
      </c>
      <c r="D66" s="94">
        <v>15</v>
      </c>
      <c r="E66" s="94">
        <v>35</v>
      </c>
      <c r="F66" s="94">
        <v>19</v>
      </c>
      <c r="G66" s="94">
        <v>41</v>
      </c>
      <c r="H66" s="87">
        <f t="shared" si="0"/>
        <v>76</v>
      </c>
      <c r="I66" s="208"/>
      <c r="J66" s="208"/>
      <c r="K66" s="197"/>
      <c r="L66" s="214"/>
    </row>
    <row r="67" spans="1:13" thickTop="1" thickBot="1" x14ac:dyDescent="0.35">
      <c r="A67" s="94" t="str">
        <v>H</v>
      </c>
      <c r="B67" s="94" t="str">
        <v>ZAHM Francois</v>
      </c>
      <c r="C67" s="94" t="str">
        <v>CEGEE</v>
      </c>
      <c r="D67" s="94">
        <v>11</v>
      </c>
      <c r="E67" s="94">
        <v>29</v>
      </c>
      <c r="F67" s="94">
        <v>8</v>
      </c>
      <c r="G67" s="94">
        <v>24</v>
      </c>
      <c r="H67" s="87">
        <f t="shared" si="0"/>
        <v>53</v>
      </c>
      <c r="I67" s="209"/>
      <c r="J67" s="209"/>
      <c r="K67" s="192"/>
      <c r="L67" s="214"/>
    </row>
    <row r="68" spans="1:13" thickTop="1" thickBot="1" x14ac:dyDescent="0.35">
      <c r="A68" s="113" t="str">
        <v>H</v>
      </c>
      <c r="B68" s="113" t="str">
        <v>ADAM Hubert</v>
      </c>
      <c r="C68" s="113" t="str">
        <v>CEHDF</v>
      </c>
      <c r="D68" s="113">
        <v>13</v>
      </c>
      <c r="E68" s="113">
        <v>31</v>
      </c>
      <c r="F68" s="113">
        <v>12</v>
      </c>
      <c r="G68" s="113">
        <v>37</v>
      </c>
      <c r="H68" s="115">
        <f t="shared" ref="H68:H131" si="1">SUM(E68,G68)</f>
        <v>68</v>
      </c>
      <c r="I68" s="204">
        <f>MAX(H72,H75:H76)</f>
        <v>74</v>
      </c>
      <c r="J68" s="204">
        <f>MAX(H68:H71,H73:H74,H77:H80)</f>
        <v>75</v>
      </c>
      <c r="K68" s="183">
        <f>IF(AND(I68&gt;0,J68&gt;0),I68+J68,"Pas éligible")</f>
        <v>149</v>
      </c>
      <c r="L68" s="185" t="s">
        <v>645</v>
      </c>
    </row>
    <row r="69" spans="1:13" thickTop="1" thickBot="1" x14ac:dyDescent="0.35">
      <c r="A69" s="113" t="str">
        <v>H</v>
      </c>
      <c r="B69" s="113" t="str">
        <v>BIOMEZ Florent</v>
      </c>
      <c r="C69" s="113" t="str">
        <v>CEHDF</v>
      </c>
      <c r="D69" s="113">
        <v>17</v>
      </c>
      <c r="E69" s="113">
        <v>37</v>
      </c>
      <c r="F69" s="113">
        <v>5</v>
      </c>
      <c r="G69" s="113">
        <v>23</v>
      </c>
      <c r="H69" s="115">
        <f t="shared" si="1"/>
        <v>60</v>
      </c>
      <c r="I69" s="205"/>
      <c r="J69" s="205"/>
      <c r="K69" s="183"/>
      <c r="L69" s="185"/>
    </row>
    <row r="70" spans="1:13" thickTop="1" thickBot="1" x14ac:dyDescent="0.35">
      <c r="A70" s="113" t="str">
        <v>H</v>
      </c>
      <c r="B70" s="113" t="str">
        <v>DELAHAYE Olivier</v>
      </c>
      <c r="C70" s="113" t="str">
        <v>CEHDF</v>
      </c>
      <c r="D70" s="113">
        <v>22</v>
      </c>
      <c r="E70" s="113">
        <v>39</v>
      </c>
      <c r="F70" s="113">
        <v>8</v>
      </c>
      <c r="G70" s="113">
        <v>23</v>
      </c>
      <c r="H70" s="115">
        <f t="shared" si="1"/>
        <v>62</v>
      </c>
      <c r="I70" s="205"/>
      <c r="J70" s="205"/>
      <c r="K70" s="183"/>
      <c r="L70" s="185"/>
    </row>
    <row r="71" spans="1:13" thickTop="1" thickBot="1" x14ac:dyDescent="0.35">
      <c r="A71" s="113" t="str">
        <v>H</v>
      </c>
      <c r="B71" s="113" t="str">
        <v>DEVLIES Thierry</v>
      </c>
      <c r="C71" s="113" t="str">
        <v>CEHDF</v>
      </c>
      <c r="D71" s="113">
        <v>8</v>
      </c>
      <c r="E71" s="113">
        <v>29</v>
      </c>
      <c r="F71" s="113">
        <v>14</v>
      </c>
      <c r="G71" s="113">
        <v>38</v>
      </c>
      <c r="H71" s="115">
        <f t="shared" si="1"/>
        <v>67</v>
      </c>
      <c r="I71" s="205"/>
      <c r="J71" s="205"/>
      <c r="K71" s="183"/>
      <c r="L71" s="185"/>
    </row>
    <row r="72" spans="1:13" ht="15.6" customHeight="1" thickTop="1" thickBot="1" x14ac:dyDescent="0.35">
      <c r="A72" s="116" t="str">
        <v>F</v>
      </c>
      <c r="B72" s="116" t="str">
        <v>DUQUENNE Delphine</v>
      </c>
      <c r="C72" s="116" t="str">
        <v>CEHDF</v>
      </c>
      <c r="D72" s="116">
        <v>0</v>
      </c>
      <c r="E72" s="113">
        <v>0</v>
      </c>
      <c r="F72" s="116">
        <v>0</v>
      </c>
      <c r="G72" s="113">
        <v>0</v>
      </c>
      <c r="H72" s="115">
        <f t="shared" si="1"/>
        <v>0</v>
      </c>
      <c r="I72" s="205"/>
      <c r="J72" s="205"/>
      <c r="K72" s="183"/>
      <c r="L72" s="185"/>
    </row>
    <row r="73" spans="1:13" ht="15" customHeight="1" thickTop="1" thickBot="1" x14ac:dyDescent="0.35">
      <c r="A73" s="113" t="str">
        <v>H</v>
      </c>
      <c r="B73" s="113" t="str">
        <v>DUQUENNE Edouard</v>
      </c>
      <c r="C73" s="113" t="str">
        <v>CEHDF</v>
      </c>
      <c r="D73" s="113">
        <v>16</v>
      </c>
      <c r="E73" s="113">
        <v>43</v>
      </c>
      <c r="F73" s="113">
        <v>8</v>
      </c>
      <c r="G73" s="113">
        <v>32</v>
      </c>
      <c r="H73" s="115">
        <f t="shared" si="1"/>
        <v>75</v>
      </c>
      <c r="I73" s="205"/>
      <c r="J73" s="205"/>
      <c r="K73" s="183"/>
      <c r="L73" s="185"/>
    </row>
    <row r="74" spans="1:13" ht="15" customHeight="1" thickTop="1" thickBot="1" x14ac:dyDescent="0.35">
      <c r="A74" s="113" t="str">
        <v>H</v>
      </c>
      <c r="B74" s="113" t="str">
        <v>HOCHIN Didier</v>
      </c>
      <c r="C74" s="113" t="str">
        <v>CEHDF</v>
      </c>
      <c r="D74" s="113">
        <v>20</v>
      </c>
      <c r="E74" s="113">
        <v>38</v>
      </c>
      <c r="F74" s="113">
        <v>12</v>
      </c>
      <c r="G74" s="113">
        <v>28</v>
      </c>
      <c r="H74" s="115">
        <f t="shared" si="1"/>
        <v>66</v>
      </c>
      <c r="I74" s="205"/>
      <c r="J74" s="205"/>
      <c r="K74" s="183"/>
      <c r="L74" s="185"/>
      <c r="M74" s="218"/>
    </row>
    <row r="75" spans="1:13" ht="15.6" customHeight="1" thickTop="1" thickBot="1" x14ac:dyDescent="0.35">
      <c r="A75" s="116" t="str">
        <v>F</v>
      </c>
      <c r="B75" s="116" t="str">
        <v>HOUSSIN Marie Christine</v>
      </c>
      <c r="C75" s="116" t="str">
        <v>CEHDF</v>
      </c>
      <c r="D75" s="116">
        <v>10</v>
      </c>
      <c r="E75" s="113">
        <v>38</v>
      </c>
      <c r="F75" s="116">
        <v>9</v>
      </c>
      <c r="G75" s="113">
        <v>36</v>
      </c>
      <c r="H75" s="115">
        <f t="shared" si="1"/>
        <v>74</v>
      </c>
      <c r="I75" s="205"/>
      <c r="J75" s="205"/>
      <c r="K75" s="183"/>
      <c r="L75" s="185"/>
      <c r="M75" s="218"/>
    </row>
    <row r="76" spans="1:13" ht="15.6" customHeight="1" thickTop="1" thickBot="1" x14ac:dyDescent="0.35">
      <c r="A76" s="116" t="str">
        <v>F</v>
      </c>
      <c r="B76" s="116" t="str">
        <v>SIMONIN Marie-Claire</v>
      </c>
      <c r="C76" s="116" t="str">
        <v>CEHDF</v>
      </c>
      <c r="D76" s="116">
        <v>3</v>
      </c>
      <c r="E76" s="113">
        <v>18</v>
      </c>
      <c r="F76" s="116">
        <v>1</v>
      </c>
      <c r="G76" s="113">
        <v>15</v>
      </c>
      <c r="H76" s="115">
        <f t="shared" si="1"/>
        <v>33</v>
      </c>
      <c r="I76" s="205"/>
      <c r="J76" s="205"/>
      <c r="K76" s="183"/>
      <c r="L76" s="185"/>
      <c r="M76" s="218"/>
    </row>
    <row r="77" spans="1:13" thickTop="1" thickBot="1" x14ac:dyDescent="0.35">
      <c r="A77" s="113" t="str">
        <v>H</v>
      </c>
      <c r="B77" s="113" t="str">
        <v>SIMONIN Patrick</v>
      </c>
      <c r="C77" s="113" t="str">
        <v>CEHDF</v>
      </c>
      <c r="D77" s="113">
        <v>0</v>
      </c>
      <c r="E77" s="113">
        <v>0</v>
      </c>
      <c r="F77" s="113">
        <v>0</v>
      </c>
      <c r="G77" s="113">
        <v>0</v>
      </c>
      <c r="H77" s="115">
        <f t="shared" si="1"/>
        <v>0</v>
      </c>
      <c r="I77" s="205"/>
      <c r="J77" s="205"/>
      <c r="K77" s="183"/>
      <c r="L77" s="185"/>
      <c r="M77" s="218"/>
    </row>
    <row r="78" spans="1:13" thickTop="1" thickBot="1" x14ac:dyDescent="0.35">
      <c r="A78" s="113" t="str">
        <v>H</v>
      </c>
      <c r="B78" s="113" t="str">
        <v>VANLABEKE Julien</v>
      </c>
      <c r="C78" s="113" t="str">
        <v>CEHDF</v>
      </c>
      <c r="D78" s="113">
        <v>11</v>
      </c>
      <c r="E78" s="113">
        <v>22</v>
      </c>
      <c r="F78" s="113">
        <v>7</v>
      </c>
      <c r="G78" s="113">
        <v>23</v>
      </c>
      <c r="H78" s="115">
        <f t="shared" si="1"/>
        <v>45</v>
      </c>
      <c r="I78" s="205"/>
      <c r="J78" s="205"/>
      <c r="K78" s="183"/>
      <c r="L78" s="185"/>
      <c r="M78" s="218"/>
    </row>
    <row r="79" spans="1:13" thickTop="1" thickBot="1" x14ac:dyDescent="0.35">
      <c r="A79" s="113" t="str">
        <v>H</v>
      </c>
      <c r="B79" s="113" t="str">
        <v>VELU Sylvain</v>
      </c>
      <c r="C79" s="113" t="str">
        <v>CEHDF</v>
      </c>
      <c r="D79" s="113">
        <v>13</v>
      </c>
      <c r="E79" s="113">
        <v>32</v>
      </c>
      <c r="F79" s="113">
        <v>7</v>
      </c>
      <c r="G79" s="113">
        <v>27</v>
      </c>
      <c r="H79" s="115">
        <f t="shared" si="1"/>
        <v>59</v>
      </c>
      <c r="I79" s="205"/>
      <c r="J79" s="205"/>
      <c r="K79" s="183"/>
      <c r="L79" s="185"/>
      <c r="M79" s="218"/>
    </row>
    <row r="80" spans="1:13" thickTop="1" thickBot="1" x14ac:dyDescent="0.35">
      <c r="A80" s="113" t="str">
        <v>H</v>
      </c>
      <c r="B80" s="113" t="str">
        <v>VINSSIAT Jean-Paul</v>
      </c>
      <c r="C80" s="113" t="str">
        <v>CEHDF</v>
      </c>
      <c r="D80" s="113">
        <v>7</v>
      </c>
      <c r="E80" s="113">
        <v>22</v>
      </c>
      <c r="F80" s="113">
        <v>7</v>
      </c>
      <c r="G80" s="113">
        <v>29</v>
      </c>
      <c r="H80" s="115">
        <f t="shared" si="1"/>
        <v>51</v>
      </c>
      <c r="I80" s="206"/>
      <c r="J80" s="206"/>
      <c r="K80" s="183"/>
      <c r="L80" s="185"/>
      <c r="M80" s="218"/>
    </row>
    <row r="81" spans="1:13" ht="15.6" customHeight="1" thickTop="1" thickBot="1" x14ac:dyDescent="0.35">
      <c r="A81" s="80" t="str">
        <v>F</v>
      </c>
      <c r="B81" s="80" t="str">
        <v>BAUDIN Anne</v>
      </c>
      <c r="C81" s="80" t="str">
        <v>CEIDF</v>
      </c>
      <c r="D81" s="80">
        <v>22</v>
      </c>
      <c r="E81" s="94">
        <v>33</v>
      </c>
      <c r="F81" s="80">
        <v>11</v>
      </c>
      <c r="G81" s="94">
        <v>20</v>
      </c>
      <c r="H81" s="87">
        <f t="shared" si="1"/>
        <v>53</v>
      </c>
      <c r="I81" s="207">
        <f>MAX(H81,H85,H87,H91,H102)</f>
        <v>66</v>
      </c>
      <c r="J81" s="207">
        <f>MAX(H82:H84,H86,H88:H90,H92:H101,H103:H104)</f>
        <v>82</v>
      </c>
      <c r="K81" s="183">
        <f>IF(AND(I81&gt;0,J81&gt;0),I81+J81,"Pas éligible")</f>
        <v>148</v>
      </c>
      <c r="L81" s="217" t="s">
        <v>639</v>
      </c>
      <c r="M81" s="218"/>
    </row>
    <row r="82" spans="1:13" ht="15" customHeight="1" thickTop="1" thickBot="1" x14ac:dyDescent="0.35">
      <c r="A82" s="94" t="str">
        <v>H</v>
      </c>
      <c r="B82" s="94" t="str">
        <v>BAUDIN Gilles</v>
      </c>
      <c r="C82" s="94" t="str">
        <v>CEIDF</v>
      </c>
      <c r="D82" s="94">
        <v>0</v>
      </c>
      <c r="E82" s="94">
        <v>0</v>
      </c>
      <c r="F82" s="94">
        <v>0</v>
      </c>
      <c r="G82" s="94">
        <v>0</v>
      </c>
      <c r="H82" s="87">
        <f t="shared" si="1"/>
        <v>0</v>
      </c>
      <c r="I82" s="208"/>
      <c r="J82" s="208"/>
      <c r="K82" s="183"/>
      <c r="L82" s="217"/>
      <c r="M82" s="218"/>
    </row>
    <row r="83" spans="1:13" ht="15" customHeight="1" thickTop="1" thickBot="1" x14ac:dyDescent="0.35">
      <c r="A83" s="94" t="str">
        <v>H</v>
      </c>
      <c r="B83" s="94" t="str">
        <v>BRKIC Alexandre</v>
      </c>
      <c r="C83" s="94" t="str">
        <v>CEIDF</v>
      </c>
      <c r="D83" s="94">
        <v>21</v>
      </c>
      <c r="E83" s="94">
        <v>37</v>
      </c>
      <c r="F83" s="94">
        <v>16</v>
      </c>
      <c r="G83" s="94">
        <v>35</v>
      </c>
      <c r="H83" s="87">
        <f t="shared" si="1"/>
        <v>72</v>
      </c>
      <c r="I83" s="208"/>
      <c r="J83" s="208"/>
      <c r="K83" s="183"/>
      <c r="L83" s="217"/>
      <c r="M83" s="218"/>
    </row>
    <row r="84" spans="1:13" ht="15" customHeight="1" thickTop="1" thickBot="1" x14ac:dyDescent="0.35">
      <c r="A84" s="94" t="str">
        <v>H</v>
      </c>
      <c r="B84" s="94" t="str">
        <v>CHENOUNA Djilali</v>
      </c>
      <c r="C84" s="94" t="str">
        <v>CEIDF</v>
      </c>
      <c r="D84" s="94">
        <v>0</v>
      </c>
      <c r="E84" s="94">
        <v>0</v>
      </c>
      <c r="F84" s="94">
        <v>0</v>
      </c>
      <c r="G84" s="94">
        <v>0</v>
      </c>
      <c r="H84" s="87">
        <f t="shared" si="1"/>
        <v>0</v>
      </c>
      <c r="I84" s="208"/>
      <c r="J84" s="208"/>
      <c r="K84" s="183"/>
      <c r="L84" s="217"/>
      <c r="M84" s="218"/>
    </row>
    <row r="85" spans="1:13" ht="15.6" customHeight="1" thickTop="1" thickBot="1" x14ac:dyDescent="0.35">
      <c r="A85" s="80" t="str">
        <v>F</v>
      </c>
      <c r="B85" s="80" t="str">
        <v>CHENOUNA Rachel</v>
      </c>
      <c r="C85" s="80" t="str">
        <v>CEIDF</v>
      </c>
      <c r="D85" s="80">
        <v>3</v>
      </c>
      <c r="E85" s="94">
        <v>24</v>
      </c>
      <c r="F85" s="80">
        <v>7</v>
      </c>
      <c r="G85" s="94">
        <v>42</v>
      </c>
      <c r="H85" s="87">
        <f t="shared" si="1"/>
        <v>66</v>
      </c>
      <c r="I85" s="208"/>
      <c r="J85" s="208"/>
      <c r="K85" s="183"/>
      <c r="L85" s="217"/>
      <c r="M85" s="218"/>
    </row>
    <row r="86" spans="1:13" ht="15" customHeight="1" thickTop="1" thickBot="1" x14ac:dyDescent="0.35">
      <c r="A86" s="94" t="str">
        <v>H</v>
      </c>
      <c r="B86" s="94" t="str">
        <v>CHUSSEAU Cedric</v>
      </c>
      <c r="C86" s="94" t="str">
        <v>CEIDF</v>
      </c>
      <c r="D86" s="94">
        <v>8</v>
      </c>
      <c r="E86" s="94">
        <v>22</v>
      </c>
      <c r="F86" s="94">
        <v>16</v>
      </c>
      <c r="G86" s="94">
        <v>36</v>
      </c>
      <c r="H86" s="87">
        <f t="shared" si="1"/>
        <v>58</v>
      </c>
      <c r="I86" s="208"/>
      <c r="J86" s="208"/>
      <c r="K86" s="183"/>
      <c r="L86" s="217"/>
      <c r="M86" s="218"/>
    </row>
    <row r="87" spans="1:13" ht="15.6" customHeight="1" thickTop="1" thickBot="1" x14ac:dyDescent="0.35">
      <c r="A87" s="80" t="str">
        <v>F</v>
      </c>
      <c r="B87" s="80" t="str">
        <v>CIRENI Maria-Grazia</v>
      </c>
      <c r="C87" s="80" t="str">
        <v>CEIDF</v>
      </c>
      <c r="D87" s="80">
        <v>0</v>
      </c>
      <c r="E87" s="94">
        <v>0</v>
      </c>
      <c r="F87" s="80">
        <v>0</v>
      </c>
      <c r="G87" s="94">
        <v>0</v>
      </c>
      <c r="H87" s="87">
        <f t="shared" si="1"/>
        <v>0</v>
      </c>
      <c r="I87" s="208"/>
      <c r="J87" s="208"/>
      <c r="K87" s="183"/>
      <c r="L87" s="217"/>
    </row>
    <row r="88" spans="1:13" ht="15" customHeight="1" thickTop="1" thickBot="1" x14ac:dyDescent="0.35">
      <c r="A88" s="94" t="str">
        <v>H</v>
      </c>
      <c r="B88" s="94" t="str">
        <v>DEFREMONT Christian</v>
      </c>
      <c r="C88" s="94" t="str">
        <v>CEIDF</v>
      </c>
      <c r="D88" s="94">
        <v>10</v>
      </c>
      <c r="E88" s="94">
        <v>30</v>
      </c>
      <c r="F88" s="94">
        <v>4</v>
      </c>
      <c r="G88" s="94">
        <v>18</v>
      </c>
      <c r="H88" s="87">
        <f t="shared" si="1"/>
        <v>48</v>
      </c>
      <c r="I88" s="208"/>
      <c r="J88" s="208"/>
      <c r="K88" s="183"/>
      <c r="L88" s="217"/>
    </row>
    <row r="89" spans="1:13" ht="15" customHeight="1" thickTop="1" thickBot="1" x14ac:dyDescent="0.35">
      <c r="A89" s="94" t="str">
        <v>H</v>
      </c>
      <c r="B89" s="94" t="str">
        <v>DELINDE Dany</v>
      </c>
      <c r="C89" s="94" t="str">
        <v>CEIDF</v>
      </c>
      <c r="D89" s="94">
        <v>2</v>
      </c>
      <c r="E89" s="94">
        <v>11</v>
      </c>
      <c r="F89" s="94">
        <v>1</v>
      </c>
      <c r="G89" s="94">
        <v>16</v>
      </c>
      <c r="H89" s="87">
        <f t="shared" si="1"/>
        <v>27</v>
      </c>
      <c r="I89" s="208"/>
      <c r="J89" s="208"/>
      <c r="K89" s="183"/>
      <c r="L89" s="217"/>
    </row>
    <row r="90" spans="1:13" ht="15" customHeight="1" thickTop="1" thickBot="1" x14ac:dyDescent="0.35">
      <c r="A90" s="94" t="str">
        <v>H</v>
      </c>
      <c r="B90" s="94" t="str">
        <v>DONADIEU Didier</v>
      </c>
      <c r="C90" s="94" t="str">
        <v>CEIDF</v>
      </c>
      <c r="D90" s="94">
        <v>9</v>
      </c>
      <c r="E90" s="94">
        <v>36</v>
      </c>
      <c r="F90" s="94">
        <v>10</v>
      </c>
      <c r="G90" s="94">
        <v>33</v>
      </c>
      <c r="H90" s="87">
        <f t="shared" si="1"/>
        <v>69</v>
      </c>
      <c r="I90" s="208"/>
      <c r="J90" s="208"/>
      <c r="K90" s="183"/>
      <c r="L90" s="217"/>
    </row>
    <row r="91" spans="1:13" ht="15.6" customHeight="1" thickTop="1" thickBot="1" x14ac:dyDescent="0.35">
      <c r="A91" s="80" t="str">
        <v>F</v>
      </c>
      <c r="B91" s="80" t="str">
        <v>FOUASSEAU-QUERBES Pascale</v>
      </c>
      <c r="C91" s="80" t="str">
        <v>CEIDF</v>
      </c>
      <c r="D91" s="80">
        <v>0</v>
      </c>
      <c r="E91" s="94">
        <v>7</v>
      </c>
      <c r="F91" s="80">
        <v>1</v>
      </c>
      <c r="G91" s="94">
        <v>17</v>
      </c>
      <c r="H91" s="87">
        <f t="shared" si="1"/>
        <v>24</v>
      </c>
      <c r="I91" s="208"/>
      <c r="J91" s="208"/>
      <c r="K91" s="183"/>
      <c r="L91" s="217"/>
    </row>
    <row r="92" spans="1:13" ht="15" customHeight="1" thickTop="1" thickBot="1" x14ac:dyDescent="0.35">
      <c r="A92" s="94" t="str">
        <v>H</v>
      </c>
      <c r="B92" s="94" t="str">
        <v>GONDOLE Philippe</v>
      </c>
      <c r="C92" s="94" t="str">
        <v>CEIDF</v>
      </c>
      <c r="D92" s="94">
        <v>9</v>
      </c>
      <c r="E92" s="94">
        <v>24</v>
      </c>
      <c r="F92" s="94">
        <v>10</v>
      </c>
      <c r="G92" s="94">
        <v>23</v>
      </c>
      <c r="H92" s="87">
        <f t="shared" si="1"/>
        <v>47</v>
      </c>
      <c r="I92" s="208"/>
      <c r="J92" s="208"/>
      <c r="K92" s="183"/>
      <c r="L92" s="217"/>
    </row>
    <row r="93" spans="1:13" ht="15" customHeight="1" thickTop="1" thickBot="1" x14ac:dyDescent="0.35">
      <c r="A93" s="94" t="str">
        <v>H</v>
      </c>
      <c r="B93" s="94" t="str">
        <v>HOUDOUIN Didier</v>
      </c>
      <c r="C93" s="94" t="str">
        <v>CEIDF</v>
      </c>
      <c r="D93" s="94">
        <v>19</v>
      </c>
      <c r="E93" s="94">
        <v>41</v>
      </c>
      <c r="F93" s="94">
        <v>16</v>
      </c>
      <c r="G93" s="94">
        <v>41</v>
      </c>
      <c r="H93" s="87">
        <f t="shared" si="1"/>
        <v>82</v>
      </c>
      <c r="I93" s="208"/>
      <c r="J93" s="208"/>
      <c r="K93" s="183"/>
      <c r="L93" s="217"/>
    </row>
    <row r="94" spans="1:13" ht="15" customHeight="1" thickTop="1" thickBot="1" x14ac:dyDescent="0.35">
      <c r="A94" s="94" t="str">
        <v>H</v>
      </c>
      <c r="B94" s="94" t="str">
        <v>ILLIVI Sylvain</v>
      </c>
      <c r="C94" s="94" t="str">
        <v>CEIDF</v>
      </c>
      <c r="D94" s="94">
        <v>11</v>
      </c>
      <c r="E94" s="94">
        <v>41</v>
      </c>
      <c r="F94" s="94">
        <v>2</v>
      </c>
      <c r="G94" s="94">
        <v>28</v>
      </c>
      <c r="H94" s="87">
        <f t="shared" si="1"/>
        <v>69</v>
      </c>
      <c r="I94" s="208"/>
      <c r="J94" s="208"/>
      <c r="K94" s="183"/>
      <c r="L94" s="217"/>
    </row>
    <row r="95" spans="1:13" ht="15" customHeight="1" thickTop="1" thickBot="1" x14ac:dyDescent="0.35">
      <c r="A95" s="94" t="str">
        <v>H</v>
      </c>
      <c r="B95" s="94" t="str">
        <v>LAMBILLON Sebastien</v>
      </c>
      <c r="C95" s="94" t="str">
        <v>CEIDF</v>
      </c>
      <c r="D95" s="94">
        <v>12</v>
      </c>
      <c r="E95" s="94">
        <v>25</v>
      </c>
      <c r="F95" s="94">
        <v>8</v>
      </c>
      <c r="G95" s="94">
        <v>21</v>
      </c>
      <c r="H95" s="87">
        <f t="shared" si="1"/>
        <v>46</v>
      </c>
      <c r="I95" s="208"/>
      <c r="J95" s="208"/>
      <c r="K95" s="183"/>
      <c r="L95" s="217"/>
    </row>
    <row r="96" spans="1:13" ht="15" customHeight="1" thickTop="1" thickBot="1" x14ac:dyDescent="0.35">
      <c r="A96" s="94" t="str">
        <v>H</v>
      </c>
      <c r="B96" s="94" t="str">
        <v>LE DRU Jean-Jacques</v>
      </c>
      <c r="C96" s="94" t="str">
        <v>CEIDF</v>
      </c>
      <c r="D96" s="94">
        <v>20</v>
      </c>
      <c r="E96" s="94">
        <v>43</v>
      </c>
      <c r="F96" s="94">
        <v>8</v>
      </c>
      <c r="G96" s="94">
        <v>27</v>
      </c>
      <c r="H96" s="87">
        <f t="shared" si="1"/>
        <v>70</v>
      </c>
      <c r="I96" s="208"/>
      <c r="J96" s="208"/>
      <c r="K96" s="183"/>
      <c r="L96" s="217"/>
    </row>
    <row r="97" spans="1:12" ht="15" customHeight="1" thickTop="1" thickBot="1" x14ac:dyDescent="0.35">
      <c r="A97" s="94" t="str">
        <v>H</v>
      </c>
      <c r="B97" s="94" t="str">
        <v>LECLERCQ Alexandre</v>
      </c>
      <c r="C97" s="94" t="str">
        <v>CEIDF</v>
      </c>
      <c r="D97" s="94">
        <v>4</v>
      </c>
      <c r="E97" s="94">
        <v>27</v>
      </c>
      <c r="F97" s="94">
        <v>7</v>
      </c>
      <c r="G97" s="94">
        <v>41</v>
      </c>
      <c r="H97" s="87">
        <f t="shared" si="1"/>
        <v>68</v>
      </c>
      <c r="I97" s="208"/>
      <c r="J97" s="208"/>
      <c r="K97" s="183"/>
      <c r="L97" s="217"/>
    </row>
    <row r="98" spans="1:12" ht="15" customHeight="1" thickTop="1" thickBot="1" x14ac:dyDescent="0.35">
      <c r="A98" s="94" t="str">
        <v>H</v>
      </c>
      <c r="B98" s="94" t="str">
        <v>LETHONGSAVARN Vivien</v>
      </c>
      <c r="C98" s="94" t="str">
        <v>CEIDF</v>
      </c>
      <c r="D98" s="94">
        <v>0</v>
      </c>
      <c r="E98" s="94">
        <v>0</v>
      </c>
      <c r="F98" s="94">
        <v>0</v>
      </c>
      <c r="G98" s="94">
        <v>0</v>
      </c>
      <c r="H98" s="87">
        <f t="shared" si="1"/>
        <v>0</v>
      </c>
      <c r="I98" s="208"/>
      <c r="J98" s="208"/>
      <c r="K98" s="183"/>
      <c r="L98" s="217"/>
    </row>
    <row r="99" spans="1:12" ht="15" customHeight="1" thickTop="1" thickBot="1" x14ac:dyDescent="0.35">
      <c r="A99" s="94" t="str">
        <v>H</v>
      </c>
      <c r="B99" s="94" t="str">
        <v>MEDENOUVO Rolic</v>
      </c>
      <c r="C99" s="94" t="str">
        <v>CEIDF</v>
      </c>
      <c r="D99" s="94">
        <v>8</v>
      </c>
      <c r="E99" s="94">
        <v>35</v>
      </c>
      <c r="F99" s="94">
        <v>12</v>
      </c>
      <c r="G99" s="94">
        <v>46</v>
      </c>
      <c r="H99" s="87">
        <f t="shared" si="1"/>
        <v>81</v>
      </c>
      <c r="I99" s="208"/>
      <c r="J99" s="208"/>
      <c r="K99" s="183"/>
      <c r="L99" s="217"/>
    </row>
    <row r="100" spans="1:12" ht="15" customHeight="1" thickTop="1" thickBot="1" x14ac:dyDescent="0.35">
      <c r="A100" s="94" t="str">
        <v>H</v>
      </c>
      <c r="B100" s="94" t="str">
        <v>MOSTEFAI Jean-Claude</v>
      </c>
      <c r="C100" s="94" t="str">
        <v>CEIDF</v>
      </c>
      <c r="D100" s="94">
        <v>8</v>
      </c>
      <c r="E100" s="94">
        <v>31</v>
      </c>
      <c r="F100" s="94">
        <v>10</v>
      </c>
      <c r="G100" s="94">
        <v>33</v>
      </c>
      <c r="H100" s="87">
        <f t="shared" si="1"/>
        <v>64</v>
      </c>
      <c r="I100" s="208"/>
      <c r="J100" s="208"/>
      <c r="K100" s="183"/>
      <c r="L100" s="217"/>
    </row>
    <row r="101" spans="1:12" ht="15" customHeight="1" thickTop="1" thickBot="1" x14ac:dyDescent="0.35">
      <c r="A101" s="94" t="str">
        <v>H</v>
      </c>
      <c r="B101" s="94" t="str">
        <v>MSICA Jean-Jacques</v>
      </c>
      <c r="C101" s="94" t="str">
        <v>CEIDF</v>
      </c>
      <c r="D101" s="94">
        <v>0</v>
      </c>
      <c r="E101" s="94">
        <v>0</v>
      </c>
      <c r="F101" s="94">
        <v>0</v>
      </c>
      <c r="G101" s="94">
        <v>0</v>
      </c>
      <c r="H101" s="87">
        <f t="shared" si="1"/>
        <v>0</v>
      </c>
      <c r="I101" s="208"/>
      <c r="J101" s="208"/>
      <c r="K101" s="183"/>
      <c r="L101" s="217"/>
    </row>
    <row r="102" spans="1:12" ht="15.6" customHeight="1" thickTop="1" thickBot="1" x14ac:dyDescent="0.35">
      <c r="A102" s="80" t="str">
        <v>F</v>
      </c>
      <c r="B102" s="80" t="str">
        <v>PERRIERE Valérie</v>
      </c>
      <c r="C102" s="80" t="str">
        <v>CEIDF</v>
      </c>
      <c r="D102" s="80">
        <v>5</v>
      </c>
      <c r="E102" s="94">
        <v>31</v>
      </c>
      <c r="F102" s="80">
        <v>1</v>
      </c>
      <c r="G102" s="94">
        <v>20</v>
      </c>
      <c r="H102" s="87">
        <f t="shared" si="1"/>
        <v>51</v>
      </c>
      <c r="I102" s="208"/>
      <c r="J102" s="208"/>
      <c r="K102" s="183"/>
      <c r="L102" s="217"/>
    </row>
    <row r="103" spans="1:12" thickTop="1" thickBot="1" x14ac:dyDescent="0.35">
      <c r="A103" s="94" t="str">
        <v>H</v>
      </c>
      <c r="B103" s="94" t="str">
        <v>QUERBES Patrice</v>
      </c>
      <c r="C103" s="94" t="str">
        <v>CEIDF</v>
      </c>
      <c r="D103" s="94">
        <v>0</v>
      </c>
      <c r="E103" s="94">
        <v>0</v>
      </c>
      <c r="F103" s="94">
        <v>0</v>
      </c>
      <c r="G103" s="94">
        <v>0</v>
      </c>
      <c r="H103" s="87">
        <f t="shared" si="1"/>
        <v>0</v>
      </c>
      <c r="I103" s="208"/>
      <c r="J103" s="208"/>
      <c r="K103" s="183"/>
      <c r="L103" s="217"/>
    </row>
    <row r="104" spans="1:12" thickTop="1" thickBot="1" x14ac:dyDescent="0.35">
      <c r="A104" s="94" t="str">
        <v>H</v>
      </c>
      <c r="B104" s="94" t="str">
        <v>RIEUNIER Jean-Rémi</v>
      </c>
      <c r="C104" s="94" t="str">
        <v>CEIDF</v>
      </c>
      <c r="D104" s="94">
        <v>25</v>
      </c>
      <c r="E104" s="94">
        <v>27</v>
      </c>
      <c r="F104" s="94">
        <v>29</v>
      </c>
      <c r="G104" s="94">
        <v>32</v>
      </c>
      <c r="H104" s="87">
        <f t="shared" si="1"/>
        <v>59</v>
      </c>
      <c r="I104" s="209"/>
      <c r="J104" s="209"/>
      <c r="K104" s="183"/>
      <c r="L104" s="217"/>
    </row>
    <row r="105" spans="1:12" thickTop="1" thickBot="1" x14ac:dyDescent="0.35">
      <c r="A105" s="113" t="str">
        <v>H</v>
      </c>
      <c r="B105" s="113" t="str">
        <v>BOURSIER Anthony</v>
      </c>
      <c r="C105" s="113" t="str">
        <v>CELC</v>
      </c>
      <c r="D105" s="113">
        <v>17</v>
      </c>
      <c r="E105" s="113">
        <v>34</v>
      </c>
      <c r="F105" s="113">
        <v>17</v>
      </c>
      <c r="G105" s="113">
        <v>34</v>
      </c>
      <c r="H105" s="115">
        <f t="shared" si="1"/>
        <v>68</v>
      </c>
      <c r="I105" s="204">
        <f>MAX(H108,H110)</f>
        <v>69</v>
      </c>
      <c r="J105" s="204">
        <f>MAX(H105:H107,H109,H111)</f>
        <v>68</v>
      </c>
      <c r="K105" s="183">
        <f>IF(AND(I105&gt;0,J105&gt;0),I105+J105,"Pas éligible")</f>
        <v>137</v>
      </c>
      <c r="L105" s="183" t="s">
        <v>646</v>
      </c>
    </row>
    <row r="106" spans="1:12" thickTop="1" thickBot="1" x14ac:dyDescent="0.35">
      <c r="A106" s="113" t="str">
        <v>H</v>
      </c>
      <c r="B106" s="113" t="str">
        <v>BRIGNON Michel</v>
      </c>
      <c r="C106" s="113" t="str">
        <v>CELC</v>
      </c>
      <c r="D106" s="113">
        <v>20</v>
      </c>
      <c r="E106" s="113">
        <v>39</v>
      </c>
      <c r="F106" s="113">
        <v>5</v>
      </c>
      <c r="G106" s="113">
        <v>22</v>
      </c>
      <c r="H106" s="115">
        <f t="shared" si="1"/>
        <v>61</v>
      </c>
      <c r="I106" s="205"/>
      <c r="J106" s="205"/>
      <c r="K106" s="183"/>
      <c r="L106" s="183"/>
    </row>
    <row r="107" spans="1:12" thickTop="1" thickBot="1" x14ac:dyDescent="0.35">
      <c r="A107" s="113" t="str">
        <v>H</v>
      </c>
      <c r="B107" s="113" t="str">
        <v>DEPARDIEU Franck</v>
      </c>
      <c r="C107" s="113" t="str">
        <v>CELC</v>
      </c>
      <c r="D107" s="113">
        <v>14</v>
      </c>
      <c r="E107" s="113">
        <v>26</v>
      </c>
      <c r="F107" s="113">
        <v>19</v>
      </c>
      <c r="G107" s="113">
        <v>32</v>
      </c>
      <c r="H107" s="115">
        <f t="shared" si="1"/>
        <v>58</v>
      </c>
      <c r="I107" s="205"/>
      <c r="J107" s="205"/>
      <c r="K107" s="183"/>
      <c r="L107" s="183"/>
    </row>
    <row r="108" spans="1:12" ht="15.6" customHeight="1" thickTop="1" thickBot="1" x14ac:dyDescent="0.35">
      <c r="A108" s="116" t="str">
        <v>F</v>
      </c>
      <c r="B108" s="116" t="str">
        <v>DOUANGDARA EPOUSE QUEVAL Alice</v>
      </c>
      <c r="C108" s="116" t="str">
        <v>CELC</v>
      </c>
      <c r="D108" s="116">
        <v>10</v>
      </c>
      <c r="E108" s="113">
        <v>27</v>
      </c>
      <c r="F108" s="116">
        <v>5</v>
      </c>
      <c r="G108" s="113">
        <v>22</v>
      </c>
      <c r="H108" s="115">
        <f t="shared" si="1"/>
        <v>49</v>
      </c>
      <c r="I108" s="205"/>
      <c r="J108" s="205"/>
      <c r="K108" s="183"/>
      <c r="L108" s="183"/>
    </row>
    <row r="109" spans="1:12" ht="15" customHeight="1" thickTop="1" thickBot="1" x14ac:dyDescent="0.35">
      <c r="A109" s="113" t="str">
        <v>H</v>
      </c>
      <c r="B109" s="113" t="str">
        <v>MARINIER Frederic</v>
      </c>
      <c r="C109" s="113" t="str">
        <v>CELC</v>
      </c>
      <c r="D109" s="113">
        <v>24</v>
      </c>
      <c r="E109" s="113">
        <v>33</v>
      </c>
      <c r="F109" s="113">
        <v>20</v>
      </c>
      <c r="G109" s="113">
        <v>32</v>
      </c>
      <c r="H109" s="115">
        <f t="shared" si="1"/>
        <v>65</v>
      </c>
      <c r="I109" s="205"/>
      <c r="J109" s="205"/>
      <c r="K109" s="183"/>
      <c r="L109" s="183"/>
    </row>
    <row r="110" spans="1:12" ht="15.6" customHeight="1" thickTop="1" thickBot="1" x14ac:dyDescent="0.35">
      <c r="A110" s="116" t="str">
        <v>F</v>
      </c>
      <c r="B110" s="116" t="str">
        <v>ROUGER Isabelle</v>
      </c>
      <c r="C110" s="116" t="str">
        <v>CELC</v>
      </c>
      <c r="D110" s="116">
        <v>11</v>
      </c>
      <c r="E110" s="113">
        <v>32</v>
      </c>
      <c r="F110" s="116">
        <v>10</v>
      </c>
      <c r="G110" s="113">
        <v>37</v>
      </c>
      <c r="H110" s="115">
        <f t="shared" si="1"/>
        <v>69</v>
      </c>
      <c r="I110" s="205"/>
      <c r="J110" s="205"/>
      <c r="K110" s="183"/>
      <c r="L110" s="183"/>
    </row>
    <row r="111" spans="1:12" thickTop="1" thickBot="1" x14ac:dyDescent="0.35">
      <c r="A111" s="113" t="str">
        <v>H</v>
      </c>
      <c r="B111" s="113" t="str">
        <v>ROUGER Sylvain</v>
      </c>
      <c r="C111" s="113" t="str">
        <v>CELC</v>
      </c>
      <c r="D111" s="113">
        <v>0</v>
      </c>
      <c r="E111" s="113">
        <v>0</v>
      </c>
      <c r="F111" s="113">
        <v>0</v>
      </c>
      <c r="G111" s="113">
        <v>0</v>
      </c>
      <c r="H111" s="115">
        <f t="shared" si="1"/>
        <v>0</v>
      </c>
      <c r="I111" s="206"/>
      <c r="J111" s="206"/>
      <c r="K111" s="183"/>
      <c r="L111" s="183"/>
    </row>
    <row r="112" spans="1:12" thickTop="1" thickBot="1" x14ac:dyDescent="0.35">
      <c r="A112" s="94" t="str">
        <v>H</v>
      </c>
      <c r="B112" s="94" t="str">
        <v>NUGUES Alain</v>
      </c>
      <c r="C112" s="94" t="str">
        <v>CELR</v>
      </c>
      <c r="D112" s="94">
        <v>7</v>
      </c>
      <c r="E112" s="94">
        <v>33</v>
      </c>
      <c r="F112" s="94">
        <v>4</v>
      </c>
      <c r="G112" s="94">
        <v>34</v>
      </c>
      <c r="H112" s="87">
        <f t="shared" si="1"/>
        <v>67</v>
      </c>
      <c r="I112" s="207">
        <f>H113</f>
        <v>49</v>
      </c>
      <c r="J112" s="207">
        <f>MAX(H112,H114)</f>
        <v>67</v>
      </c>
      <c r="K112" s="183">
        <f>IF(AND(I112&gt;0,J112&gt;0),I112+J112,"Pas éligible")</f>
        <v>116</v>
      </c>
      <c r="L112" s="183" t="s">
        <v>649</v>
      </c>
    </row>
    <row r="113" spans="1:12" ht="15.6" customHeight="1" thickTop="1" thickBot="1" x14ac:dyDescent="0.35">
      <c r="A113" s="80" t="str">
        <v>F</v>
      </c>
      <c r="B113" s="80" t="str">
        <v>NUGUES Françoise</v>
      </c>
      <c r="C113" s="80" t="str">
        <v>CELR</v>
      </c>
      <c r="D113" s="80">
        <v>11</v>
      </c>
      <c r="E113" s="94">
        <v>36</v>
      </c>
      <c r="F113" s="80">
        <v>2</v>
      </c>
      <c r="G113" s="94">
        <v>13</v>
      </c>
      <c r="H113" s="87">
        <f t="shared" si="1"/>
        <v>49</v>
      </c>
      <c r="I113" s="208"/>
      <c r="J113" s="208"/>
      <c r="K113" s="183"/>
      <c r="L113" s="183"/>
    </row>
    <row r="114" spans="1:12" thickTop="1" thickBot="1" x14ac:dyDescent="0.35">
      <c r="A114" s="94" t="str">
        <v>H</v>
      </c>
      <c r="B114" s="94" t="str">
        <v>VIGIER Christophe</v>
      </c>
      <c r="C114" s="94" t="str">
        <v>CELR</v>
      </c>
      <c r="D114" s="94">
        <v>17</v>
      </c>
      <c r="E114" s="94">
        <v>32</v>
      </c>
      <c r="F114" s="94">
        <v>12</v>
      </c>
      <c r="G114" s="94">
        <v>24</v>
      </c>
      <c r="H114" s="87">
        <f t="shared" si="1"/>
        <v>56</v>
      </c>
      <c r="I114" s="209"/>
      <c r="J114" s="209"/>
      <c r="K114" s="183"/>
      <c r="L114" s="183"/>
    </row>
    <row r="115" spans="1:12" thickTop="1" thickBot="1" x14ac:dyDescent="0.35">
      <c r="A115" s="113" t="str">
        <v>H</v>
      </c>
      <c r="B115" s="113" t="str">
        <v>LEURS Jean-Francois</v>
      </c>
      <c r="C115" s="113" t="str">
        <v>CEMP</v>
      </c>
      <c r="D115" s="113">
        <v>22</v>
      </c>
      <c r="E115" s="113">
        <v>33</v>
      </c>
      <c r="F115" s="113">
        <v>16</v>
      </c>
      <c r="G115" s="113">
        <v>28</v>
      </c>
      <c r="H115" s="115">
        <f t="shared" si="1"/>
        <v>61</v>
      </c>
      <c r="I115" s="120">
        <v>0</v>
      </c>
      <c r="J115" s="118">
        <f>H115</f>
        <v>61</v>
      </c>
      <c r="K115" s="89" t="str">
        <f>IF(AND(I115&gt;0,J115&gt;0),I115+J115,"Pas éligible")</f>
        <v>Pas éligible</v>
      </c>
      <c r="L115" s="151"/>
    </row>
    <row r="116" spans="1:12" thickTop="1" thickBot="1" x14ac:dyDescent="0.35">
      <c r="A116" s="94" t="str">
        <v>H</v>
      </c>
      <c r="B116" s="94" t="str">
        <v>CHIFFARD Yves</v>
      </c>
      <c r="C116" s="94" t="str">
        <v>CEN</v>
      </c>
      <c r="D116" s="94">
        <v>0</v>
      </c>
      <c r="E116" s="94">
        <v>0</v>
      </c>
      <c r="F116" s="94">
        <v>0</v>
      </c>
      <c r="G116" s="94">
        <v>0</v>
      </c>
      <c r="H116" s="87">
        <f t="shared" si="1"/>
        <v>0</v>
      </c>
      <c r="I116" s="207">
        <f>MAX(H118,H121)</f>
        <v>67</v>
      </c>
      <c r="J116" s="207">
        <f>MAX(H116:H117,H119:H120)</f>
        <v>64</v>
      </c>
      <c r="K116" s="183">
        <f>IF(AND(I116&gt;0,J116&gt;0),I116+J116,"Pas éligible")</f>
        <v>131</v>
      </c>
      <c r="L116" s="183" t="s">
        <v>644</v>
      </c>
    </row>
    <row r="117" spans="1:12" thickTop="1" thickBot="1" x14ac:dyDescent="0.35">
      <c r="A117" s="94" t="str">
        <v>H</v>
      </c>
      <c r="B117" s="94" t="str">
        <v>CRIERE Frédéric</v>
      </c>
      <c r="C117" s="94" t="str">
        <v>CEN</v>
      </c>
      <c r="D117" s="94">
        <v>14</v>
      </c>
      <c r="E117" s="94">
        <v>28</v>
      </c>
      <c r="F117" s="94">
        <v>13</v>
      </c>
      <c r="G117" s="94">
        <v>27</v>
      </c>
      <c r="H117" s="87">
        <f t="shared" si="1"/>
        <v>55</v>
      </c>
      <c r="I117" s="208"/>
      <c r="J117" s="208"/>
      <c r="K117" s="183"/>
      <c r="L117" s="183"/>
    </row>
    <row r="118" spans="1:12" ht="15.6" customHeight="1" thickTop="1" thickBot="1" x14ac:dyDescent="0.35">
      <c r="A118" s="80" t="str">
        <v>F</v>
      </c>
      <c r="B118" s="80" t="str">
        <v>DESMARAIS Catherine</v>
      </c>
      <c r="C118" s="80" t="str">
        <v>CEN</v>
      </c>
      <c r="D118" s="80">
        <v>12</v>
      </c>
      <c r="E118" s="94">
        <v>28</v>
      </c>
      <c r="F118" s="80">
        <v>14</v>
      </c>
      <c r="G118" s="94">
        <v>32</v>
      </c>
      <c r="H118" s="87">
        <f t="shared" si="1"/>
        <v>60</v>
      </c>
      <c r="I118" s="208"/>
      <c r="J118" s="208"/>
      <c r="K118" s="183"/>
      <c r="L118" s="183"/>
    </row>
    <row r="119" spans="1:12" ht="15" customHeight="1" thickTop="1" thickBot="1" x14ac:dyDescent="0.35">
      <c r="A119" s="94" t="str">
        <v>H</v>
      </c>
      <c r="B119" s="94" t="str">
        <v>LIEUPART Thierry</v>
      </c>
      <c r="C119" s="94" t="str">
        <v>CEN</v>
      </c>
      <c r="D119" s="94">
        <v>10</v>
      </c>
      <c r="E119" s="94">
        <v>22</v>
      </c>
      <c r="F119" s="94">
        <v>4</v>
      </c>
      <c r="G119" s="94">
        <v>20</v>
      </c>
      <c r="H119" s="87">
        <f t="shared" si="1"/>
        <v>42</v>
      </c>
      <c r="I119" s="208"/>
      <c r="J119" s="208"/>
      <c r="K119" s="183"/>
      <c r="L119" s="183"/>
    </row>
    <row r="120" spans="1:12" ht="15" customHeight="1" thickTop="1" thickBot="1" x14ac:dyDescent="0.35">
      <c r="A120" s="94" t="str">
        <v>H</v>
      </c>
      <c r="B120" s="94" t="str">
        <v>LIGOUGNE Jean-Christophe</v>
      </c>
      <c r="C120" s="94" t="str">
        <v>CEN</v>
      </c>
      <c r="D120" s="94">
        <v>14</v>
      </c>
      <c r="E120" s="94">
        <v>28</v>
      </c>
      <c r="F120" s="94">
        <v>18</v>
      </c>
      <c r="G120" s="94">
        <v>36</v>
      </c>
      <c r="H120" s="87">
        <f t="shared" si="1"/>
        <v>64</v>
      </c>
      <c r="I120" s="208"/>
      <c r="J120" s="208"/>
      <c r="K120" s="183"/>
      <c r="L120" s="183"/>
    </row>
    <row r="121" spans="1:12" ht="15.6" customHeight="1" thickTop="1" thickBot="1" x14ac:dyDescent="0.35">
      <c r="A121" s="80" t="str">
        <v>F</v>
      </c>
      <c r="B121" s="80" t="str">
        <v>VARCHON Christine</v>
      </c>
      <c r="C121" s="80" t="str">
        <v>CEN</v>
      </c>
      <c r="D121" s="80">
        <v>8</v>
      </c>
      <c r="E121" s="94">
        <v>34</v>
      </c>
      <c r="F121" s="80">
        <v>7</v>
      </c>
      <c r="G121" s="94">
        <v>33</v>
      </c>
      <c r="H121" s="87">
        <f t="shared" si="1"/>
        <v>67</v>
      </c>
      <c r="I121" s="209"/>
      <c r="J121" s="209"/>
      <c r="K121" s="183"/>
      <c r="L121" s="183"/>
    </row>
    <row r="122" spans="1:12" thickTop="1" thickBot="1" x14ac:dyDescent="0.35">
      <c r="A122" s="113" t="str">
        <v>H</v>
      </c>
      <c r="B122" s="113" t="str">
        <v>AGUEL Mohamed</v>
      </c>
      <c r="C122" s="113" t="str">
        <v>CEPAC</v>
      </c>
      <c r="D122" s="113">
        <v>1</v>
      </c>
      <c r="E122" s="113">
        <v>14</v>
      </c>
      <c r="F122" s="113">
        <v>3</v>
      </c>
      <c r="G122" s="113">
        <v>20</v>
      </c>
      <c r="H122" s="115">
        <f t="shared" si="1"/>
        <v>34</v>
      </c>
      <c r="I122" s="204">
        <f>H126</f>
        <v>51</v>
      </c>
      <c r="J122" s="204">
        <f>MAX(H122:H125,H127)</f>
        <v>68</v>
      </c>
      <c r="K122" s="183">
        <f>IF(AND(I122&gt;0,J122&gt;0),I122+J122,"Pas éligible")</f>
        <v>119</v>
      </c>
      <c r="L122" s="183" t="s">
        <v>647</v>
      </c>
    </row>
    <row r="123" spans="1:12" thickTop="1" thickBot="1" x14ac:dyDescent="0.35">
      <c r="A123" s="113" t="str">
        <v>H</v>
      </c>
      <c r="B123" s="113" t="str">
        <v>MICELI Laurent</v>
      </c>
      <c r="C123" s="113" t="str">
        <v>CEPAC</v>
      </c>
      <c r="D123" s="113">
        <v>26</v>
      </c>
      <c r="E123" s="113">
        <v>34</v>
      </c>
      <c r="F123" s="113">
        <v>22</v>
      </c>
      <c r="G123" s="113">
        <v>32</v>
      </c>
      <c r="H123" s="115">
        <f t="shared" si="1"/>
        <v>66</v>
      </c>
      <c r="I123" s="205"/>
      <c r="J123" s="205"/>
      <c r="K123" s="183"/>
      <c r="L123" s="183"/>
    </row>
    <row r="124" spans="1:12" thickTop="1" thickBot="1" x14ac:dyDescent="0.35">
      <c r="A124" s="113" t="str">
        <v>H</v>
      </c>
      <c r="B124" s="113" t="str">
        <v>MORFIN Alain</v>
      </c>
      <c r="C124" s="113" t="str">
        <v>CEPAC</v>
      </c>
      <c r="D124" s="113">
        <v>16</v>
      </c>
      <c r="E124" s="113">
        <v>29</v>
      </c>
      <c r="F124" s="113">
        <v>16</v>
      </c>
      <c r="G124" s="113">
        <v>31</v>
      </c>
      <c r="H124" s="115">
        <f t="shared" si="1"/>
        <v>60</v>
      </c>
      <c r="I124" s="205"/>
      <c r="J124" s="205"/>
      <c r="K124" s="183"/>
      <c r="L124" s="183"/>
    </row>
    <row r="125" spans="1:12" thickTop="1" thickBot="1" x14ac:dyDescent="0.35">
      <c r="A125" s="113" t="str">
        <v>H</v>
      </c>
      <c r="B125" s="113" t="str">
        <v>MOTREFF Thierry</v>
      </c>
      <c r="C125" s="113" t="str">
        <v>CEPAC</v>
      </c>
      <c r="D125" s="113">
        <v>7</v>
      </c>
      <c r="E125" s="113">
        <v>33</v>
      </c>
      <c r="F125" s="113">
        <v>6</v>
      </c>
      <c r="G125" s="113">
        <v>35</v>
      </c>
      <c r="H125" s="115">
        <f t="shared" si="1"/>
        <v>68</v>
      </c>
      <c r="I125" s="205"/>
      <c r="J125" s="205"/>
      <c r="K125" s="183"/>
      <c r="L125" s="183"/>
    </row>
    <row r="126" spans="1:12" ht="15.6" customHeight="1" thickTop="1" thickBot="1" x14ac:dyDescent="0.35">
      <c r="A126" s="116" t="str">
        <v>F</v>
      </c>
      <c r="B126" s="116" t="str">
        <v>PARISSE Agnes</v>
      </c>
      <c r="C126" s="116" t="str">
        <v>CEPAC</v>
      </c>
      <c r="D126" s="116">
        <v>10</v>
      </c>
      <c r="E126" s="113">
        <v>27</v>
      </c>
      <c r="F126" s="116">
        <v>7</v>
      </c>
      <c r="G126" s="113">
        <v>24</v>
      </c>
      <c r="H126" s="115">
        <f t="shared" si="1"/>
        <v>51</v>
      </c>
      <c r="I126" s="205"/>
      <c r="J126" s="205"/>
      <c r="K126" s="183"/>
      <c r="L126" s="183"/>
    </row>
    <row r="127" spans="1:12" thickTop="1" thickBot="1" x14ac:dyDescent="0.35">
      <c r="A127" s="113" t="str">
        <v>H</v>
      </c>
      <c r="B127" s="113" t="str">
        <v>PIERRE Herve</v>
      </c>
      <c r="C127" s="113" t="str">
        <v>CEPAC</v>
      </c>
      <c r="D127" s="113">
        <v>18</v>
      </c>
      <c r="E127" s="113">
        <v>36</v>
      </c>
      <c r="F127" s="113">
        <v>13</v>
      </c>
      <c r="G127" s="113">
        <v>30</v>
      </c>
      <c r="H127" s="115">
        <f t="shared" si="1"/>
        <v>66</v>
      </c>
      <c r="I127" s="206"/>
      <c r="J127" s="206"/>
      <c r="K127" s="183"/>
      <c r="L127" s="183"/>
    </row>
    <row r="128" spans="1:12" thickTop="1" thickBot="1" x14ac:dyDescent="0.35">
      <c r="A128" s="94" t="str">
        <v>H</v>
      </c>
      <c r="B128" s="94" t="str">
        <v>CHOUVELON Bruno</v>
      </c>
      <c r="C128" s="94" t="str">
        <v>CEPAL</v>
      </c>
      <c r="D128" s="94">
        <v>11</v>
      </c>
      <c r="E128" s="94">
        <v>33</v>
      </c>
      <c r="F128" s="94">
        <v>5</v>
      </c>
      <c r="G128" s="94">
        <v>22</v>
      </c>
      <c r="H128" s="87">
        <f t="shared" si="1"/>
        <v>55</v>
      </c>
      <c r="I128" s="202">
        <v>0</v>
      </c>
      <c r="J128" s="207">
        <f>MAX(H128:H129)</f>
        <v>81</v>
      </c>
      <c r="K128" s="183" t="str">
        <f>IF(AND(I128&gt;0,J128&gt;0),I128+J128,"Pas éligible")</f>
        <v>Pas éligible</v>
      </c>
      <c r="L128" s="212"/>
    </row>
    <row r="129" spans="1:12" thickTop="1" thickBot="1" x14ac:dyDescent="0.35">
      <c r="A129" s="94" t="str">
        <v>H</v>
      </c>
      <c r="B129" s="94" t="str">
        <v>FERNANDEZ Alain</v>
      </c>
      <c r="C129" s="94" t="str">
        <v>CEPAL</v>
      </c>
      <c r="D129" s="94">
        <v>15</v>
      </c>
      <c r="E129" s="94">
        <v>42</v>
      </c>
      <c r="F129" s="94">
        <v>10</v>
      </c>
      <c r="G129" s="94">
        <v>39</v>
      </c>
      <c r="H129" s="87">
        <f t="shared" si="1"/>
        <v>81</v>
      </c>
      <c r="I129" s="203"/>
      <c r="J129" s="209"/>
      <c r="K129" s="183"/>
      <c r="L129" s="212"/>
    </row>
    <row r="130" spans="1:12" thickTop="1" thickBot="1" x14ac:dyDescent="0.35">
      <c r="A130" s="113" t="str">
        <v>H</v>
      </c>
      <c r="B130" s="113" t="str">
        <v>BARROT Michel</v>
      </c>
      <c r="C130" s="113" t="str">
        <v>NATIXIS</v>
      </c>
      <c r="D130" s="113">
        <v>19</v>
      </c>
      <c r="E130" s="113">
        <v>40</v>
      </c>
      <c r="F130" s="113">
        <v>13</v>
      </c>
      <c r="G130" s="113">
        <v>34</v>
      </c>
      <c r="H130" s="115">
        <f t="shared" si="1"/>
        <v>74</v>
      </c>
      <c r="I130" s="204">
        <f>MAX(H137,H139)</f>
        <v>0</v>
      </c>
      <c r="J130" s="204">
        <f>MAX(H130:H136,H138,H140)</f>
        <v>74</v>
      </c>
      <c r="K130" s="183" t="str">
        <f>IF(AND(I130&gt;0,J130&gt;0),I130+J130,"Pas éligible")</f>
        <v>Pas éligible</v>
      </c>
      <c r="L130" s="212"/>
    </row>
    <row r="131" spans="1:12" thickTop="1" thickBot="1" x14ac:dyDescent="0.35">
      <c r="A131" s="113" t="str">
        <v>H</v>
      </c>
      <c r="B131" s="113" t="str">
        <v>CHEA Xavier</v>
      </c>
      <c r="C131" s="113" t="str">
        <v>NATIXIS</v>
      </c>
      <c r="D131" s="113">
        <v>13</v>
      </c>
      <c r="E131" s="113">
        <v>31</v>
      </c>
      <c r="F131" s="113">
        <v>17</v>
      </c>
      <c r="G131" s="113">
        <v>35</v>
      </c>
      <c r="H131" s="115">
        <f t="shared" si="1"/>
        <v>66</v>
      </c>
      <c r="I131" s="205"/>
      <c r="J131" s="205"/>
      <c r="K131" s="183"/>
      <c r="L131" s="212"/>
    </row>
    <row r="132" spans="1:12" thickTop="1" thickBot="1" x14ac:dyDescent="0.35">
      <c r="A132" s="113" t="str">
        <v>H</v>
      </c>
      <c r="B132" s="113" t="str">
        <v>DESENS DE LAVIGERIE Alain</v>
      </c>
      <c r="C132" s="113" t="str">
        <v>NATIXIS</v>
      </c>
      <c r="D132" s="113">
        <v>14</v>
      </c>
      <c r="E132" s="113">
        <v>28</v>
      </c>
      <c r="F132" s="113">
        <v>9</v>
      </c>
      <c r="G132" s="113">
        <v>25</v>
      </c>
      <c r="H132" s="115">
        <f t="shared" ref="H132:H140" si="2">SUM(E132,G132)</f>
        <v>53</v>
      </c>
      <c r="I132" s="205"/>
      <c r="J132" s="205"/>
      <c r="K132" s="183"/>
      <c r="L132" s="212"/>
    </row>
    <row r="133" spans="1:12" thickTop="1" thickBot="1" x14ac:dyDescent="0.35">
      <c r="A133" s="113" t="str">
        <v>H</v>
      </c>
      <c r="B133" s="113" t="str">
        <v>FRANCHI Antoine</v>
      </c>
      <c r="C133" s="113" t="str">
        <v>NATIXIS</v>
      </c>
      <c r="D133" s="113">
        <v>15</v>
      </c>
      <c r="E133" s="113">
        <v>36</v>
      </c>
      <c r="F133" s="113">
        <v>15</v>
      </c>
      <c r="G133" s="113">
        <v>33</v>
      </c>
      <c r="H133" s="115">
        <f t="shared" si="2"/>
        <v>69</v>
      </c>
      <c r="I133" s="205"/>
      <c r="J133" s="205"/>
      <c r="K133" s="183"/>
      <c r="L133" s="212"/>
    </row>
    <row r="134" spans="1:12" thickTop="1" thickBot="1" x14ac:dyDescent="0.35">
      <c r="A134" s="113" t="str">
        <v>H</v>
      </c>
      <c r="B134" s="113" t="str">
        <v>HADDAR Sidi</v>
      </c>
      <c r="C134" s="113" t="str">
        <v>NATIXIS</v>
      </c>
      <c r="D134" s="113">
        <v>0</v>
      </c>
      <c r="E134" s="113">
        <v>0</v>
      </c>
      <c r="F134" s="113">
        <v>16</v>
      </c>
      <c r="G134" s="113">
        <v>26</v>
      </c>
      <c r="H134" s="115">
        <f t="shared" si="2"/>
        <v>26</v>
      </c>
      <c r="I134" s="205"/>
      <c r="J134" s="205"/>
      <c r="K134" s="183"/>
      <c r="L134" s="212"/>
    </row>
    <row r="135" spans="1:12" thickTop="1" thickBot="1" x14ac:dyDescent="0.35">
      <c r="A135" s="113" t="str">
        <v>H</v>
      </c>
      <c r="B135" s="113" t="str">
        <v>LEIBMANN Laurent</v>
      </c>
      <c r="C135" s="113" t="str">
        <v>NATIXIS</v>
      </c>
      <c r="D135" s="113">
        <v>20</v>
      </c>
      <c r="E135" s="113">
        <v>35</v>
      </c>
      <c r="F135" s="113">
        <v>13</v>
      </c>
      <c r="G135" s="113">
        <v>29</v>
      </c>
      <c r="H135" s="115">
        <f t="shared" si="2"/>
        <v>64</v>
      </c>
      <c r="I135" s="205"/>
      <c r="J135" s="205"/>
      <c r="K135" s="183"/>
      <c r="L135" s="212"/>
    </row>
    <row r="136" spans="1:12" thickTop="1" thickBot="1" x14ac:dyDescent="0.35">
      <c r="A136" s="113" t="str">
        <v>H</v>
      </c>
      <c r="B136" s="113" t="str">
        <v>PARISSE Jean-Louis</v>
      </c>
      <c r="C136" s="113" t="str">
        <v>NATIXIS</v>
      </c>
      <c r="D136" s="113">
        <v>20</v>
      </c>
      <c r="E136" s="113">
        <v>35</v>
      </c>
      <c r="F136" s="113">
        <v>17</v>
      </c>
      <c r="G136" s="113">
        <v>33</v>
      </c>
      <c r="H136" s="115">
        <f t="shared" si="2"/>
        <v>68</v>
      </c>
      <c r="I136" s="205"/>
      <c r="J136" s="205"/>
      <c r="K136" s="183"/>
      <c r="L136" s="212"/>
    </row>
    <row r="137" spans="1:12" ht="15.6" customHeight="1" thickTop="1" thickBot="1" x14ac:dyDescent="0.35">
      <c r="A137" s="116" t="str">
        <v>F</v>
      </c>
      <c r="B137" s="116" t="str">
        <v>REYJAL Christine</v>
      </c>
      <c r="C137" s="116" t="str">
        <v>NATIXIS</v>
      </c>
      <c r="D137" s="116">
        <v>0</v>
      </c>
      <c r="E137" s="113">
        <v>0</v>
      </c>
      <c r="F137" s="116">
        <v>0</v>
      </c>
      <c r="G137" s="113">
        <v>0</v>
      </c>
      <c r="H137" s="115">
        <f t="shared" si="2"/>
        <v>0</v>
      </c>
      <c r="I137" s="205"/>
      <c r="J137" s="205"/>
      <c r="K137" s="183"/>
      <c r="L137" s="212"/>
    </row>
    <row r="138" spans="1:12" ht="15" customHeight="1" thickTop="1" thickBot="1" x14ac:dyDescent="0.35">
      <c r="A138" s="113" t="str">
        <v>H</v>
      </c>
      <c r="B138" s="113" t="str">
        <v>REYJAL Thierry</v>
      </c>
      <c r="C138" s="113" t="str">
        <v>NATIXIS</v>
      </c>
      <c r="D138" s="113">
        <v>10</v>
      </c>
      <c r="E138" s="113">
        <v>30</v>
      </c>
      <c r="F138" s="113">
        <v>10</v>
      </c>
      <c r="G138" s="113">
        <v>32</v>
      </c>
      <c r="H138" s="115">
        <f t="shared" si="2"/>
        <v>62</v>
      </c>
      <c r="I138" s="205"/>
      <c r="J138" s="205"/>
      <c r="K138" s="183"/>
      <c r="L138" s="212"/>
    </row>
    <row r="139" spans="1:12" ht="15.6" customHeight="1" thickTop="1" thickBot="1" x14ac:dyDescent="0.35">
      <c r="A139" s="116" t="str">
        <v>F</v>
      </c>
      <c r="B139" s="116" t="str">
        <v>VERGNE Catherine</v>
      </c>
      <c r="C139" s="116" t="str">
        <v>NATIXIS</v>
      </c>
      <c r="D139" s="116">
        <v>0</v>
      </c>
      <c r="E139" s="113">
        <v>0</v>
      </c>
      <c r="F139" s="116">
        <v>0</v>
      </c>
      <c r="G139" s="113">
        <v>0</v>
      </c>
      <c r="H139" s="115">
        <f t="shared" si="2"/>
        <v>0</v>
      </c>
      <c r="I139" s="205"/>
      <c r="J139" s="205"/>
      <c r="K139" s="183"/>
      <c r="L139" s="212"/>
    </row>
    <row r="140" spans="1:12" thickTop="1" thickBot="1" x14ac:dyDescent="0.35">
      <c r="A140" s="113" t="str">
        <v>H</v>
      </c>
      <c r="B140" s="113" t="str">
        <v>VERGNE Régis</v>
      </c>
      <c r="C140" s="113" t="str">
        <v>NATIXIS</v>
      </c>
      <c r="D140" s="113">
        <v>13</v>
      </c>
      <c r="E140" s="113">
        <v>31</v>
      </c>
      <c r="F140" s="113">
        <v>7</v>
      </c>
      <c r="G140" s="113">
        <v>29</v>
      </c>
      <c r="H140" s="115">
        <f t="shared" si="2"/>
        <v>60</v>
      </c>
      <c r="I140" s="206"/>
      <c r="J140" s="206"/>
      <c r="K140" s="183"/>
      <c r="L140" s="212"/>
    </row>
    <row r="141" spans="1:12" ht="16.2" thickTop="1" x14ac:dyDescent="0.3"/>
  </sheetData>
  <autoFilter ref="A2:F140" xr:uid="{A77B68CC-CAFC-4543-BCE7-399B4F48B379}"/>
  <mergeCells count="82">
    <mergeCell ref="M74:M86"/>
    <mergeCell ref="L112:L114"/>
    <mergeCell ref="L116:L121"/>
    <mergeCell ref="L122:L127"/>
    <mergeCell ref="L128:L129"/>
    <mergeCell ref="L130:L140"/>
    <mergeCell ref="L57:L58"/>
    <mergeCell ref="L59:L67"/>
    <mergeCell ref="L68:L80"/>
    <mergeCell ref="L81:L104"/>
    <mergeCell ref="L105:L111"/>
    <mergeCell ref="L31:L32"/>
    <mergeCell ref="L33:L35"/>
    <mergeCell ref="L36:L42"/>
    <mergeCell ref="L43:L53"/>
    <mergeCell ref="L54:L56"/>
    <mergeCell ref="L3:L7"/>
    <mergeCell ref="L8:L14"/>
    <mergeCell ref="L15:L20"/>
    <mergeCell ref="L21:L25"/>
    <mergeCell ref="L26:L30"/>
    <mergeCell ref="A1:K1"/>
    <mergeCell ref="I3:I7"/>
    <mergeCell ref="J3:J7"/>
    <mergeCell ref="K3:K7"/>
    <mergeCell ref="I8:I14"/>
    <mergeCell ref="J8:J14"/>
    <mergeCell ref="K8:K14"/>
    <mergeCell ref="I15:I20"/>
    <mergeCell ref="J15:J20"/>
    <mergeCell ref="K15:K20"/>
    <mergeCell ref="I21:I25"/>
    <mergeCell ref="J21:J25"/>
    <mergeCell ref="K21:K25"/>
    <mergeCell ref="I26:I30"/>
    <mergeCell ref="J26:J30"/>
    <mergeCell ref="K26:K30"/>
    <mergeCell ref="I31:I32"/>
    <mergeCell ref="J31:J32"/>
    <mergeCell ref="K31:K32"/>
    <mergeCell ref="I33:I35"/>
    <mergeCell ref="J33:J35"/>
    <mergeCell ref="K33:K35"/>
    <mergeCell ref="I36:I42"/>
    <mergeCell ref="J36:J42"/>
    <mergeCell ref="K36:K42"/>
    <mergeCell ref="I43:I53"/>
    <mergeCell ref="J43:J53"/>
    <mergeCell ref="K43:K53"/>
    <mergeCell ref="I54:I56"/>
    <mergeCell ref="J54:J56"/>
    <mergeCell ref="K54:K56"/>
    <mergeCell ref="I57:I58"/>
    <mergeCell ref="J57:J58"/>
    <mergeCell ref="K57:K58"/>
    <mergeCell ref="I59:I67"/>
    <mergeCell ref="J59:J67"/>
    <mergeCell ref="K59:K67"/>
    <mergeCell ref="I68:I80"/>
    <mergeCell ref="J68:J80"/>
    <mergeCell ref="K68:K80"/>
    <mergeCell ref="I81:I104"/>
    <mergeCell ref="J81:J104"/>
    <mergeCell ref="K81:K104"/>
    <mergeCell ref="I105:I111"/>
    <mergeCell ref="J105:J111"/>
    <mergeCell ref="K105:K111"/>
    <mergeCell ref="I112:I114"/>
    <mergeCell ref="J112:J114"/>
    <mergeCell ref="K112:K114"/>
    <mergeCell ref="I116:I121"/>
    <mergeCell ref="J116:J121"/>
    <mergeCell ref="K116:K121"/>
    <mergeCell ref="I122:I127"/>
    <mergeCell ref="J122:J127"/>
    <mergeCell ref="K122:K127"/>
    <mergeCell ref="I128:I129"/>
    <mergeCell ref="J128:J129"/>
    <mergeCell ref="K128:K129"/>
    <mergeCell ref="I130:I140"/>
    <mergeCell ref="J130:J140"/>
    <mergeCell ref="K130:K140"/>
  </mergeCells>
  <conditionalFormatting sqref="K3:K140">
    <cfRule type="top10" dxfId="43" priority="1" rank="1"/>
  </conditionalFormatting>
  <conditionalFormatting sqref="K21 K15 K26 K31:K33 K54 K43 K36 K57 K59 K81 K68 K112 K105 K128 K122 K115:K116 K130">
    <cfRule type="top10" dxfId="42" priority="2" rank="1"/>
  </conditionalFormatting>
  <pageMargins left="1" right="1" top="1" bottom="1" header="0.5" footer="0.5"/>
  <pageSetup paperSize="9" scale="52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D874B-58CC-4063-AC77-1F12CACB954C}">
  <sheetPr>
    <tabColor rgb="FFFF99CC"/>
    <pageSetUpPr fitToPage="1"/>
  </sheetPr>
  <dimension ref="A1:R46"/>
  <sheetViews>
    <sheetView topLeftCell="A11" zoomScale="87" workbookViewId="0">
      <selection activeCell="P20" sqref="P20:Q20"/>
    </sheetView>
  </sheetViews>
  <sheetFormatPr baseColWidth="10" defaultColWidth="10.6640625" defaultRowHeight="14.4" x14ac:dyDescent="0.3"/>
  <cols>
    <col min="1" max="1" width="7.88671875" customWidth="1"/>
    <col min="3" max="3" width="7.5546875" customWidth="1"/>
    <col min="4" max="4" width="34.33203125" customWidth="1"/>
    <col min="5" max="5" width="14.44140625" bestFit="1" customWidth="1"/>
    <col min="9" max="9" width="14.44140625" bestFit="1" customWidth="1"/>
    <col min="10" max="10" width="15.44140625" bestFit="1" customWidth="1"/>
    <col min="11" max="11" width="7.6640625" bestFit="1" customWidth="1"/>
    <col min="12" max="12" width="5.88671875" bestFit="1" customWidth="1"/>
    <col min="16" max="16" width="19.33203125" customWidth="1"/>
  </cols>
  <sheetData>
    <row r="1" spans="1:18" ht="15.6" thickTop="1" thickBot="1" x14ac:dyDescent="0.35">
      <c r="A1" s="133" t="s">
        <v>456</v>
      </c>
      <c r="B1" s="133" t="s">
        <v>668</v>
      </c>
      <c r="C1" s="133" t="s">
        <v>669</v>
      </c>
      <c r="D1" s="133" t="s">
        <v>481</v>
      </c>
      <c r="E1" s="133" t="s">
        <v>482</v>
      </c>
      <c r="F1" s="133" t="s">
        <v>670</v>
      </c>
      <c r="I1" s="143" t="s">
        <v>482</v>
      </c>
      <c r="J1" s="143" t="s">
        <v>671</v>
      </c>
      <c r="M1" s="137" t="s">
        <v>672</v>
      </c>
      <c r="N1" s="138"/>
      <c r="O1" s="138"/>
      <c r="P1" s="138"/>
      <c r="Q1" s="138"/>
      <c r="R1" s="139"/>
    </row>
    <row r="2" spans="1:18" ht="15.6" thickTop="1" thickBot="1" x14ac:dyDescent="0.35">
      <c r="A2" s="87" t="s">
        <v>673</v>
      </c>
      <c r="B2" s="87" t="s">
        <v>674</v>
      </c>
      <c r="C2" s="152">
        <v>1</v>
      </c>
      <c r="D2" s="154" t="s">
        <v>525</v>
      </c>
      <c r="E2" s="153" t="str" cm="1">
        <f t="array" ref="E2:E45">VLOOKUP(D2:D45,'Feuille saisie score'!$B$2:$C$139,2,FALSE)</f>
        <v>BPOC</v>
      </c>
      <c r="F2" s="87">
        <v>7</v>
      </c>
      <c r="I2" s="144" t="s">
        <v>32</v>
      </c>
      <c r="J2" s="144">
        <v>24</v>
      </c>
      <c r="M2" s="140" t="s">
        <v>675</v>
      </c>
      <c r="N2" s="141"/>
      <c r="O2" s="141"/>
      <c r="P2" s="141"/>
      <c r="Q2" s="141"/>
      <c r="R2" s="142"/>
    </row>
    <row r="3" spans="1:18" ht="15.6" thickTop="1" thickBot="1" x14ac:dyDescent="0.35">
      <c r="A3" s="87" t="s">
        <v>673</v>
      </c>
      <c r="B3" s="87" t="s">
        <v>674</v>
      </c>
      <c r="C3" s="152">
        <v>2</v>
      </c>
      <c r="D3" s="154" t="s">
        <v>515</v>
      </c>
      <c r="E3" s="153" t="str">
        <v>BPCE SI</v>
      </c>
      <c r="F3" s="87">
        <v>3</v>
      </c>
      <c r="I3" s="144" t="s">
        <v>425</v>
      </c>
      <c r="J3" s="144">
        <v>18</v>
      </c>
    </row>
    <row r="4" spans="1:18" ht="15.6" thickTop="1" thickBot="1" x14ac:dyDescent="0.35">
      <c r="A4" s="87" t="s">
        <v>673</v>
      </c>
      <c r="B4" s="87" t="s">
        <v>674</v>
      </c>
      <c r="C4" s="152">
        <v>3</v>
      </c>
      <c r="D4" s="154" t="s">
        <v>565</v>
      </c>
      <c r="E4" s="153" t="str">
        <v>CEIDF</v>
      </c>
      <c r="F4" s="87">
        <v>1</v>
      </c>
      <c r="I4" s="144" t="s">
        <v>131</v>
      </c>
      <c r="J4" s="144">
        <v>33</v>
      </c>
    </row>
    <row r="5" spans="1:18" ht="15.6" thickTop="1" thickBot="1" x14ac:dyDescent="0.35">
      <c r="A5" s="86" t="s">
        <v>673</v>
      </c>
      <c r="B5" s="86" t="s">
        <v>676</v>
      </c>
      <c r="C5" s="86">
        <v>1</v>
      </c>
      <c r="D5" s="157" t="s">
        <v>594</v>
      </c>
      <c r="E5" s="86" t="str">
        <v>CELC</v>
      </c>
      <c r="F5" s="86">
        <v>7</v>
      </c>
      <c r="I5" s="144" t="s">
        <v>109</v>
      </c>
      <c r="J5" s="144">
        <v>15</v>
      </c>
    </row>
    <row r="6" spans="1:18" ht="15.6" thickTop="1" thickBot="1" x14ac:dyDescent="0.35">
      <c r="A6" s="86" t="s">
        <v>673</v>
      </c>
      <c r="B6" s="86" t="s">
        <v>676</v>
      </c>
      <c r="C6" s="86">
        <v>2</v>
      </c>
      <c r="D6" s="157" t="s">
        <v>543</v>
      </c>
      <c r="E6" s="86" t="str">
        <v>CEGEE</v>
      </c>
      <c r="F6" s="86">
        <v>3</v>
      </c>
      <c r="I6" s="144" t="s">
        <v>270</v>
      </c>
      <c r="J6" s="144">
        <v>59</v>
      </c>
    </row>
    <row r="7" spans="1:18" ht="15.6" thickTop="1" thickBot="1" x14ac:dyDescent="0.35">
      <c r="A7" s="86" t="s">
        <v>673</v>
      </c>
      <c r="B7" s="86" t="s">
        <v>676</v>
      </c>
      <c r="C7" s="86">
        <v>3</v>
      </c>
      <c r="D7" s="157" t="s">
        <v>525</v>
      </c>
      <c r="E7" s="86" t="str">
        <v>BPOC</v>
      </c>
      <c r="F7" s="86">
        <v>1</v>
      </c>
      <c r="I7" s="144" t="s">
        <v>431</v>
      </c>
      <c r="J7" s="144">
        <v>6</v>
      </c>
    </row>
    <row r="8" spans="1:18" ht="15.6" thickTop="1" thickBot="1" x14ac:dyDescent="0.35">
      <c r="A8" s="87" t="s">
        <v>677</v>
      </c>
      <c r="B8" s="87" t="s">
        <v>674</v>
      </c>
      <c r="C8" s="87">
        <v>1</v>
      </c>
      <c r="D8" s="154" t="s">
        <v>559</v>
      </c>
      <c r="E8" s="87" t="str">
        <v>CEHDF</v>
      </c>
      <c r="F8" s="87">
        <v>12</v>
      </c>
      <c r="I8" s="144" t="s">
        <v>348</v>
      </c>
      <c r="J8" s="144">
        <v>13</v>
      </c>
    </row>
    <row r="9" spans="1:18" ht="15.6" thickTop="1" thickBot="1" x14ac:dyDescent="0.35">
      <c r="A9" s="87" t="s">
        <v>677</v>
      </c>
      <c r="B9" s="87" t="s">
        <v>674</v>
      </c>
      <c r="C9" s="87">
        <v>2</v>
      </c>
      <c r="D9" s="154" t="s">
        <v>592</v>
      </c>
      <c r="E9" s="87" t="str">
        <v>CELC</v>
      </c>
      <c r="F9" s="87">
        <v>6</v>
      </c>
      <c r="I9" s="144" t="s">
        <v>208</v>
      </c>
      <c r="J9" s="144">
        <v>12</v>
      </c>
    </row>
    <row r="10" spans="1:18" ht="15.6" thickTop="1" thickBot="1" x14ac:dyDescent="0.35">
      <c r="A10" s="87" t="s">
        <v>677</v>
      </c>
      <c r="B10" s="87" t="s">
        <v>674</v>
      </c>
      <c r="C10" s="87">
        <v>3</v>
      </c>
      <c r="D10" s="154" t="s">
        <v>605</v>
      </c>
      <c r="E10" s="87" t="str">
        <v>CEN</v>
      </c>
      <c r="F10" s="87">
        <v>3</v>
      </c>
      <c r="I10" s="144" t="s">
        <v>241</v>
      </c>
      <c r="J10" s="144">
        <v>38</v>
      </c>
    </row>
    <row r="11" spans="1:18" ht="15.6" thickTop="1" thickBot="1" x14ac:dyDescent="0.35">
      <c r="A11" s="87" t="s">
        <v>677</v>
      </c>
      <c r="B11" s="87" t="s">
        <v>674</v>
      </c>
      <c r="C11" s="87">
        <v>4</v>
      </c>
      <c r="D11" s="154" t="s">
        <v>597</v>
      </c>
      <c r="E11" s="87" t="str">
        <v>CELR</v>
      </c>
      <c r="F11" s="87">
        <v>1</v>
      </c>
      <c r="I11" s="144" t="s">
        <v>385</v>
      </c>
      <c r="J11" s="144">
        <v>6</v>
      </c>
    </row>
    <row r="12" spans="1:18" ht="15.6" thickTop="1" thickBot="1" x14ac:dyDescent="0.35">
      <c r="A12" s="86" t="s">
        <v>677</v>
      </c>
      <c r="B12" s="86" t="s">
        <v>676</v>
      </c>
      <c r="C12" s="86">
        <v>1</v>
      </c>
      <c r="D12" s="135" t="s">
        <v>516</v>
      </c>
      <c r="E12" s="86" t="str">
        <v>BPCE SI</v>
      </c>
      <c r="F12" s="86">
        <v>12</v>
      </c>
      <c r="I12" s="144" t="s">
        <v>371</v>
      </c>
      <c r="J12" s="144">
        <v>1</v>
      </c>
    </row>
    <row r="13" spans="1:18" ht="15.6" thickTop="1" thickBot="1" x14ac:dyDescent="0.35">
      <c r="A13" s="86" t="s">
        <v>677</v>
      </c>
      <c r="B13" s="86" t="s">
        <v>676</v>
      </c>
      <c r="C13" s="86">
        <v>2</v>
      </c>
      <c r="D13" s="135" t="s">
        <v>559</v>
      </c>
      <c r="E13" s="86" t="str">
        <v>CEHDF</v>
      </c>
      <c r="F13" s="86">
        <v>6</v>
      </c>
      <c r="I13" s="144" t="s">
        <v>12</v>
      </c>
      <c r="J13" s="144">
        <v>39</v>
      </c>
    </row>
    <row r="14" spans="1:18" ht="15.6" thickTop="1" thickBot="1" x14ac:dyDescent="0.35">
      <c r="A14" s="86" t="s">
        <v>677</v>
      </c>
      <c r="B14" s="86" t="s">
        <v>676</v>
      </c>
      <c r="C14" s="86">
        <v>3</v>
      </c>
      <c r="D14" s="135" t="s">
        <v>605</v>
      </c>
      <c r="E14" s="86" t="str">
        <v>CEN</v>
      </c>
      <c r="F14" s="86">
        <v>3</v>
      </c>
      <c r="I14" s="144" t="s">
        <v>403</v>
      </c>
      <c r="J14" s="144">
        <v>4</v>
      </c>
    </row>
    <row r="15" spans="1:18" ht="15.6" thickTop="1" thickBot="1" x14ac:dyDescent="0.35">
      <c r="A15" s="86" t="s">
        <v>677</v>
      </c>
      <c r="B15" s="86" t="s">
        <v>676</v>
      </c>
      <c r="C15" s="86">
        <v>4</v>
      </c>
      <c r="D15" s="135" t="s">
        <v>569</v>
      </c>
      <c r="E15" s="86" t="str">
        <v>CEIDF</v>
      </c>
      <c r="F15" s="86">
        <v>1</v>
      </c>
      <c r="I15" s="144" t="s">
        <v>52</v>
      </c>
      <c r="J15" s="144">
        <v>6</v>
      </c>
    </row>
    <row r="16" spans="1:18" ht="15.6" thickTop="1" thickBot="1" x14ac:dyDescent="0.35">
      <c r="A16" s="87" t="s">
        <v>678</v>
      </c>
      <c r="B16" s="87" t="s">
        <v>674</v>
      </c>
      <c r="C16" s="87">
        <v>1</v>
      </c>
      <c r="D16" s="134" t="s">
        <v>487</v>
      </c>
      <c r="E16" s="87" t="str">
        <v>Banque Palatine</v>
      </c>
      <c r="F16" s="87">
        <v>20</v>
      </c>
      <c r="I16" s="144" t="s">
        <v>156</v>
      </c>
      <c r="J16" s="144">
        <v>56</v>
      </c>
    </row>
    <row r="17" spans="1:17" ht="15.6" thickTop="1" thickBot="1" x14ac:dyDescent="0.35">
      <c r="A17" s="87" t="s">
        <v>678</v>
      </c>
      <c r="B17" s="87" t="s">
        <v>674</v>
      </c>
      <c r="C17" s="87">
        <v>2</v>
      </c>
      <c r="D17" s="134" t="s">
        <v>588</v>
      </c>
      <c r="E17" s="87" t="str">
        <v>CEIDF</v>
      </c>
      <c r="F17" s="87">
        <v>10</v>
      </c>
      <c r="I17" s="144" t="s">
        <v>93</v>
      </c>
      <c r="J17" s="144">
        <v>50</v>
      </c>
    </row>
    <row r="18" spans="1:17" ht="15.6" thickTop="1" thickBot="1" x14ac:dyDescent="0.35">
      <c r="A18" s="87" t="s">
        <v>678</v>
      </c>
      <c r="B18" s="87" t="s">
        <v>674</v>
      </c>
      <c r="C18" s="87">
        <v>3</v>
      </c>
      <c r="D18" s="134" t="s">
        <v>526</v>
      </c>
      <c r="E18" s="87" t="str">
        <v>BPOC</v>
      </c>
      <c r="F18" s="87">
        <v>5</v>
      </c>
      <c r="I18" s="143" t="s">
        <v>679</v>
      </c>
      <c r="J18" s="143">
        <v>380</v>
      </c>
    </row>
    <row r="19" spans="1:17" ht="15.6" thickTop="1" thickBot="1" x14ac:dyDescent="0.35">
      <c r="A19" s="87" t="s">
        <v>678</v>
      </c>
      <c r="B19" s="87" t="s">
        <v>674</v>
      </c>
      <c r="C19" s="87">
        <v>4</v>
      </c>
      <c r="D19" s="134" t="s">
        <v>607</v>
      </c>
      <c r="E19" s="87" t="str">
        <v>CEPAC</v>
      </c>
      <c r="F19" s="87">
        <v>2</v>
      </c>
      <c r="P19" s="155" t="s">
        <v>482</v>
      </c>
      <c r="Q19" s="155" t="s">
        <v>671</v>
      </c>
    </row>
    <row r="20" spans="1:17" ht="15.6" thickTop="1" thickBot="1" x14ac:dyDescent="0.35">
      <c r="A20" s="87" t="s">
        <v>678</v>
      </c>
      <c r="B20" s="87" t="s">
        <v>674</v>
      </c>
      <c r="C20" s="87">
        <v>5</v>
      </c>
      <c r="D20" s="134" t="s">
        <v>499</v>
      </c>
      <c r="E20" s="87" t="str">
        <v>BPAURA</v>
      </c>
      <c r="F20" s="87">
        <v>1</v>
      </c>
      <c r="P20" s="158" t="s">
        <v>270</v>
      </c>
      <c r="Q20" s="158">
        <v>59</v>
      </c>
    </row>
    <row r="21" spans="1:17" ht="15.6" thickTop="1" thickBot="1" x14ac:dyDescent="0.35">
      <c r="A21" s="110" t="s">
        <v>678</v>
      </c>
      <c r="B21" s="110" t="s">
        <v>676</v>
      </c>
      <c r="C21" s="110">
        <v>1</v>
      </c>
      <c r="D21" s="136" t="s">
        <v>526</v>
      </c>
      <c r="E21" s="110" t="str">
        <v>BPOC</v>
      </c>
      <c r="F21" s="110">
        <v>20</v>
      </c>
      <c r="I21" s="155" t="s">
        <v>482</v>
      </c>
      <c r="J21" s="155" t="s">
        <v>671</v>
      </c>
      <c r="P21" s="145" t="s">
        <v>156</v>
      </c>
      <c r="Q21" s="145">
        <v>56</v>
      </c>
    </row>
    <row r="22" spans="1:17" ht="15.6" thickTop="1" thickBot="1" x14ac:dyDescent="0.35">
      <c r="A22" s="110" t="s">
        <v>678</v>
      </c>
      <c r="B22" s="110" t="s">
        <v>676</v>
      </c>
      <c r="C22" s="110">
        <v>2</v>
      </c>
      <c r="D22" s="136" t="s">
        <v>492</v>
      </c>
      <c r="E22" s="110" t="str">
        <v>BPALC</v>
      </c>
      <c r="F22" s="110">
        <v>10</v>
      </c>
      <c r="I22" s="145" t="s">
        <v>270</v>
      </c>
      <c r="J22" s="145">
        <v>59</v>
      </c>
      <c r="P22" s="145" t="s">
        <v>93</v>
      </c>
      <c r="Q22" s="145">
        <v>50</v>
      </c>
    </row>
    <row r="23" spans="1:17" ht="15.6" thickTop="1" thickBot="1" x14ac:dyDescent="0.35">
      <c r="A23" s="110" t="s">
        <v>678</v>
      </c>
      <c r="B23" s="110" t="s">
        <v>676</v>
      </c>
      <c r="C23" s="110">
        <v>3</v>
      </c>
      <c r="D23" s="136" t="s">
        <v>499</v>
      </c>
      <c r="E23" s="110" t="str">
        <v>BPAURA</v>
      </c>
      <c r="F23" s="110">
        <v>5</v>
      </c>
      <c r="I23" s="145" t="s">
        <v>156</v>
      </c>
      <c r="J23" s="145">
        <v>56</v>
      </c>
      <c r="P23" s="145" t="s">
        <v>12</v>
      </c>
      <c r="Q23" s="145">
        <v>39</v>
      </c>
    </row>
    <row r="24" spans="1:17" ht="15.6" thickTop="1" thickBot="1" x14ac:dyDescent="0.35">
      <c r="A24" s="110" t="s">
        <v>678</v>
      </c>
      <c r="B24" s="110" t="s">
        <v>676</v>
      </c>
      <c r="C24" s="110">
        <v>4</v>
      </c>
      <c r="D24" s="136" t="s">
        <v>607</v>
      </c>
      <c r="E24" s="110" t="str">
        <v>CEPAC</v>
      </c>
      <c r="F24" s="110">
        <v>2</v>
      </c>
      <c r="I24" s="145" t="s">
        <v>93</v>
      </c>
      <c r="J24" s="145">
        <v>50</v>
      </c>
      <c r="P24" s="145" t="s">
        <v>241</v>
      </c>
      <c r="Q24" s="145">
        <v>38</v>
      </c>
    </row>
    <row r="25" spans="1:17" ht="15.6" thickTop="1" thickBot="1" x14ac:dyDescent="0.35">
      <c r="A25" s="110" t="s">
        <v>678</v>
      </c>
      <c r="B25" s="110" t="s">
        <v>676</v>
      </c>
      <c r="C25" s="110">
        <v>5</v>
      </c>
      <c r="D25" s="136" t="s">
        <v>487</v>
      </c>
      <c r="E25" s="110" t="str">
        <v>Banque Palatine</v>
      </c>
      <c r="F25" s="110">
        <v>1</v>
      </c>
      <c r="I25" s="145" t="s">
        <v>12</v>
      </c>
      <c r="J25" s="145">
        <v>39</v>
      </c>
      <c r="P25" s="145" t="s">
        <v>131</v>
      </c>
      <c r="Q25" s="145">
        <v>33</v>
      </c>
    </row>
    <row r="26" spans="1:17" ht="15.6" thickTop="1" thickBot="1" x14ac:dyDescent="0.35">
      <c r="A26" s="87" t="s">
        <v>680</v>
      </c>
      <c r="B26" s="87" t="s">
        <v>674</v>
      </c>
      <c r="C26" s="87">
        <v>1</v>
      </c>
      <c r="D26" s="134" t="s">
        <v>530</v>
      </c>
      <c r="E26" s="87" t="str">
        <v>CEAPC</v>
      </c>
      <c r="F26" s="87">
        <v>36</v>
      </c>
      <c r="I26" s="145" t="s">
        <v>241</v>
      </c>
      <c r="J26" s="145">
        <v>38</v>
      </c>
      <c r="P26" s="145" t="s">
        <v>32</v>
      </c>
      <c r="Q26" s="145">
        <v>24</v>
      </c>
    </row>
    <row r="27" spans="1:17" ht="15.6" thickTop="1" thickBot="1" x14ac:dyDescent="0.35">
      <c r="A27" s="87" t="s">
        <v>680</v>
      </c>
      <c r="B27" s="87" t="s">
        <v>674</v>
      </c>
      <c r="C27" s="87">
        <v>2</v>
      </c>
      <c r="D27" s="134" t="s">
        <v>490</v>
      </c>
      <c r="E27" s="87" t="str">
        <v>Banque Palatine</v>
      </c>
      <c r="F27" s="87">
        <v>18</v>
      </c>
      <c r="I27" s="145" t="s">
        <v>131</v>
      </c>
      <c r="J27" s="145">
        <v>33</v>
      </c>
      <c r="P27" s="145" t="s">
        <v>425</v>
      </c>
      <c r="Q27" s="145">
        <v>18</v>
      </c>
    </row>
    <row r="28" spans="1:17" ht="15.6" thickTop="1" thickBot="1" x14ac:dyDescent="0.35">
      <c r="A28" s="87" t="s">
        <v>680</v>
      </c>
      <c r="B28" s="87" t="s">
        <v>674</v>
      </c>
      <c r="C28" s="87">
        <v>3</v>
      </c>
      <c r="D28" s="134" t="s">
        <v>497</v>
      </c>
      <c r="E28" s="87" t="str">
        <v>BPALC</v>
      </c>
      <c r="F28" s="87">
        <v>9</v>
      </c>
      <c r="I28" s="145" t="s">
        <v>32</v>
      </c>
      <c r="J28" s="145">
        <v>24</v>
      </c>
      <c r="P28" s="145" t="s">
        <v>109</v>
      </c>
      <c r="Q28" s="145">
        <v>15</v>
      </c>
    </row>
    <row r="29" spans="1:17" ht="15.6" thickTop="1" thickBot="1" x14ac:dyDescent="0.35">
      <c r="A29" s="87" t="s">
        <v>680</v>
      </c>
      <c r="B29" s="87" t="s">
        <v>674</v>
      </c>
      <c r="C29" s="87">
        <v>4</v>
      </c>
      <c r="D29" s="134" t="s">
        <v>567</v>
      </c>
      <c r="E29" s="87" t="str">
        <v>CEIDF</v>
      </c>
      <c r="F29" s="87">
        <v>5</v>
      </c>
      <c r="I29" s="145" t="s">
        <v>425</v>
      </c>
      <c r="J29" s="145">
        <v>18</v>
      </c>
      <c r="P29" s="145" t="s">
        <v>348</v>
      </c>
      <c r="Q29" s="145">
        <v>13</v>
      </c>
    </row>
    <row r="30" spans="1:17" ht="15.6" thickTop="1" thickBot="1" x14ac:dyDescent="0.35">
      <c r="A30" s="87" t="s">
        <v>680</v>
      </c>
      <c r="B30" s="87" t="s">
        <v>674</v>
      </c>
      <c r="C30" s="87">
        <v>5</v>
      </c>
      <c r="D30" s="134" t="s">
        <v>620</v>
      </c>
      <c r="E30" s="87" t="str">
        <v>NATIXIS</v>
      </c>
      <c r="F30" s="87">
        <v>3</v>
      </c>
      <c r="I30" s="145" t="s">
        <v>109</v>
      </c>
      <c r="J30" s="145">
        <v>15</v>
      </c>
      <c r="P30" s="145" t="s">
        <v>208</v>
      </c>
      <c r="Q30" s="145">
        <v>12</v>
      </c>
    </row>
    <row r="31" spans="1:17" ht="15.6" thickTop="1" thickBot="1" x14ac:dyDescent="0.35">
      <c r="A31" s="110" t="s">
        <v>680</v>
      </c>
      <c r="B31" s="110" t="s">
        <v>676</v>
      </c>
      <c r="C31" s="110">
        <v>1</v>
      </c>
      <c r="D31" s="156" t="s">
        <v>577</v>
      </c>
      <c r="E31" s="110" t="str">
        <v>CEIDF</v>
      </c>
      <c r="F31" s="110">
        <v>36</v>
      </c>
      <c r="I31" s="145" t="s">
        <v>348</v>
      </c>
      <c r="J31" s="145">
        <v>13</v>
      </c>
      <c r="P31" s="145" t="s">
        <v>431</v>
      </c>
      <c r="Q31" s="145">
        <v>6</v>
      </c>
    </row>
    <row r="32" spans="1:17" ht="15.6" thickTop="1" thickBot="1" x14ac:dyDescent="0.35">
      <c r="A32" s="110" t="s">
        <v>680</v>
      </c>
      <c r="B32" s="110" t="s">
        <v>676</v>
      </c>
      <c r="C32" s="110">
        <v>2</v>
      </c>
      <c r="D32" s="156" t="s">
        <v>530</v>
      </c>
      <c r="E32" s="110" t="str">
        <v>CEAPC</v>
      </c>
      <c r="F32" s="110">
        <v>18</v>
      </c>
      <c r="I32" s="145" t="s">
        <v>208</v>
      </c>
      <c r="J32" s="145">
        <v>12</v>
      </c>
      <c r="P32" s="145" t="s">
        <v>385</v>
      </c>
      <c r="Q32" s="145">
        <v>6</v>
      </c>
    </row>
    <row r="33" spans="1:17" ht="15.6" thickTop="1" thickBot="1" x14ac:dyDescent="0.35">
      <c r="A33" s="110" t="s">
        <v>680</v>
      </c>
      <c r="B33" s="110" t="s">
        <v>676</v>
      </c>
      <c r="C33" s="110">
        <v>3</v>
      </c>
      <c r="D33" s="156" t="s">
        <v>550</v>
      </c>
      <c r="E33" s="110" t="str">
        <v>CEGEE</v>
      </c>
      <c r="F33" s="110">
        <v>9</v>
      </c>
      <c r="I33" s="145" t="s">
        <v>431</v>
      </c>
      <c r="J33" s="145">
        <v>6</v>
      </c>
      <c r="P33" s="145" t="s">
        <v>52</v>
      </c>
      <c r="Q33" s="145">
        <v>6</v>
      </c>
    </row>
    <row r="34" spans="1:17" ht="15.6" thickTop="1" thickBot="1" x14ac:dyDescent="0.35">
      <c r="A34" s="110" t="s">
        <v>680</v>
      </c>
      <c r="B34" s="110" t="s">
        <v>676</v>
      </c>
      <c r="C34" s="110">
        <v>4</v>
      </c>
      <c r="D34" s="156" t="s">
        <v>497</v>
      </c>
      <c r="E34" s="110" t="str">
        <v>BPALC</v>
      </c>
      <c r="F34" s="110">
        <v>5</v>
      </c>
      <c r="I34" s="145" t="s">
        <v>385</v>
      </c>
      <c r="J34" s="145">
        <v>6</v>
      </c>
      <c r="P34" s="145" t="s">
        <v>403</v>
      </c>
      <c r="Q34" s="145">
        <v>4</v>
      </c>
    </row>
    <row r="35" spans="1:17" ht="15.6" thickTop="1" thickBot="1" x14ac:dyDescent="0.35">
      <c r="A35" s="110" t="s">
        <v>680</v>
      </c>
      <c r="B35" s="110" t="s">
        <v>676</v>
      </c>
      <c r="C35" s="110">
        <v>5</v>
      </c>
      <c r="D35" s="156" t="s">
        <v>614</v>
      </c>
      <c r="E35" s="110" t="str">
        <v>NATIXIS</v>
      </c>
      <c r="F35" s="110">
        <v>3</v>
      </c>
      <c r="I35" s="145" t="s">
        <v>52</v>
      </c>
      <c r="J35" s="145">
        <v>6</v>
      </c>
      <c r="P35" s="145" t="s">
        <v>371</v>
      </c>
      <c r="Q35" s="145">
        <v>1</v>
      </c>
    </row>
    <row r="36" spans="1:17" ht="15.6" thickTop="1" thickBot="1" x14ac:dyDescent="0.35">
      <c r="A36" s="87" t="s">
        <v>681</v>
      </c>
      <c r="B36" s="87" t="s">
        <v>674</v>
      </c>
      <c r="C36" s="87">
        <v>1</v>
      </c>
      <c r="D36" s="134" t="s">
        <v>511</v>
      </c>
      <c r="E36" s="87" t="str">
        <v>BPCE SA</v>
      </c>
      <c r="F36" s="87">
        <v>25</v>
      </c>
      <c r="I36" s="145" t="s">
        <v>403</v>
      </c>
      <c r="J36" s="145">
        <v>4</v>
      </c>
      <c r="P36" s="155" t="s">
        <v>679</v>
      </c>
      <c r="Q36" s="155">
        <f>SUM(Q20:Q35)</f>
        <v>380</v>
      </c>
    </row>
    <row r="37" spans="1:17" ht="15.6" thickTop="1" thickBot="1" x14ac:dyDescent="0.35">
      <c r="A37" s="87" t="s">
        <v>681</v>
      </c>
      <c r="B37" s="87" t="s">
        <v>674</v>
      </c>
      <c r="C37" s="87">
        <v>2</v>
      </c>
      <c r="D37" s="134" t="s">
        <v>552</v>
      </c>
      <c r="E37" s="87" t="str">
        <v>CEHDF</v>
      </c>
      <c r="F37" s="87">
        <v>12</v>
      </c>
      <c r="I37" s="145" t="s">
        <v>371</v>
      </c>
      <c r="J37" s="145">
        <v>1</v>
      </c>
    </row>
    <row r="38" spans="1:17" ht="15.6" thickTop="1" thickBot="1" x14ac:dyDescent="0.35">
      <c r="A38" s="87" t="s">
        <v>681</v>
      </c>
      <c r="B38" s="87" t="s">
        <v>674</v>
      </c>
      <c r="C38" s="87">
        <v>3</v>
      </c>
      <c r="D38" s="134" t="s">
        <v>613</v>
      </c>
      <c r="E38" s="87" t="str">
        <v>CEPAL</v>
      </c>
      <c r="F38" s="87">
        <v>6</v>
      </c>
      <c r="I38" s="155" t="s">
        <v>679</v>
      </c>
      <c r="J38" s="155">
        <f>SUM(J22:J37)</f>
        <v>380</v>
      </c>
    </row>
    <row r="39" spans="1:17" ht="15.6" thickTop="1" thickBot="1" x14ac:dyDescent="0.35">
      <c r="A39" s="87" t="s">
        <v>681</v>
      </c>
      <c r="B39" s="87" t="s">
        <v>674</v>
      </c>
      <c r="C39" s="87">
        <v>4</v>
      </c>
      <c r="D39" s="134" t="s">
        <v>557</v>
      </c>
      <c r="E39" s="87" t="str">
        <v>CEHDF</v>
      </c>
      <c r="F39" s="87">
        <v>3</v>
      </c>
    </row>
    <row r="40" spans="1:17" ht="15.6" thickTop="1" thickBot="1" x14ac:dyDescent="0.35">
      <c r="A40" s="87" t="s">
        <v>681</v>
      </c>
      <c r="B40" s="87" t="s">
        <v>674</v>
      </c>
      <c r="C40" s="87">
        <v>5</v>
      </c>
      <c r="D40" s="134" t="s">
        <v>555</v>
      </c>
      <c r="E40" s="87" t="str">
        <v>CEHDF</v>
      </c>
      <c r="F40" s="87">
        <v>2</v>
      </c>
    </row>
    <row r="41" spans="1:17" ht="15.6" thickTop="1" thickBot="1" x14ac:dyDescent="0.35">
      <c r="A41" s="110" t="s">
        <v>681</v>
      </c>
      <c r="B41" s="110" t="s">
        <v>676</v>
      </c>
      <c r="C41" s="110">
        <v>1</v>
      </c>
      <c r="D41" s="136" t="s">
        <v>511</v>
      </c>
      <c r="E41" s="110" t="str">
        <v>BPCE SA</v>
      </c>
      <c r="F41" s="110">
        <v>25</v>
      </c>
    </row>
    <row r="42" spans="1:17" ht="15.6" thickTop="1" thickBot="1" x14ac:dyDescent="0.35">
      <c r="A42" s="110" t="s">
        <v>681</v>
      </c>
      <c r="B42" s="110" t="s">
        <v>676</v>
      </c>
      <c r="C42" s="110">
        <v>2</v>
      </c>
      <c r="D42" s="136" t="s">
        <v>613</v>
      </c>
      <c r="E42" s="110" t="str">
        <v>CEPAL</v>
      </c>
      <c r="F42" s="110">
        <v>12</v>
      </c>
    </row>
    <row r="43" spans="1:17" ht="15.6" thickTop="1" thickBot="1" x14ac:dyDescent="0.35">
      <c r="A43" s="110" t="s">
        <v>681</v>
      </c>
      <c r="B43" s="110" t="s">
        <v>676</v>
      </c>
      <c r="C43" s="110">
        <v>3</v>
      </c>
      <c r="D43" s="136" t="s">
        <v>583</v>
      </c>
      <c r="E43" s="110" t="str">
        <v>CEIDF</v>
      </c>
      <c r="F43" s="110">
        <v>6</v>
      </c>
    </row>
    <row r="44" spans="1:17" ht="15.6" thickTop="1" thickBot="1" x14ac:dyDescent="0.35">
      <c r="A44" s="110" t="s">
        <v>681</v>
      </c>
      <c r="B44" s="110" t="s">
        <v>676</v>
      </c>
      <c r="C44" s="110">
        <v>4</v>
      </c>
      <c r="D44" s="136" t="s">
        <v>557</v>
      </c>
      <c r="E44" s="110" t="str">
        <v>CEHDF</v>
      </c>
      <c r="F44" s="110">
        <v>3</v>
      </c>
    </row>
    <row r="45" spans="1:17" ht="15.6" thickTop="1" thickBot="1" x14ac:dyDescent="0.35">
      <c r="A45" s="110" t="s">
        <v>681</v>
      </c>
      <c r="B45" s="110" t="s">
        <v>676</v>
      </c>
      <c r="C45" s="110">
        <v>5</v>
      </c>
      <c r="D45" s="136" t="s">
        <v>536</v>
      </c>
      <c r="E45" s="110" t="str">
        <v>CEAPC</v>
      </c>
      <c r="F45" s="110">
        <v>2</v>
      </c>
    </row>
    <row r="46" spans="1:17" ht="15" thickTop="1" x14ac:dyDescent="0.3"/>
  </sheetData>
  <sortState xmlns:xlrd2="http://schemas.microsoft.com/office/spreadsheetml/2017/richdata2" ref="I21:J37">
    <sortCondition descending="1" ref="J21:J37"/>
  </sortState>
  <conditionalFormatting pivot="1" sqref="J2">
    <cfRule type="top10" dxfId="41" priority="1" rank="1"/>
  </conditionalFormatting>
  <pageMargins left="0.7" right="0.7" top="0.75" bottom="0.75" header="0.3" footer="0.3"/>
  <pageSetup paperSize="9" scale="98" fitToWidth="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07D08-6899-4D0B-936C-8922748A8DAF}">
  <dimension ref="A1:H23"/>
  <sheetViews>
    <sheetView workbookViewId="0">
      <selection activeCell="G28" sqref="G28"/>
    </sheetView>
  </sheetViews>
  <sheetFormatPr baseColWidth="10" defaultColWidth="10.6640625" defaultRowHeight="14.4" x14ac:dyDescent="0.3"/>
  <cols>
    <col min="1" max="1" width="14.109375" bestFit="1" customWidth="1"/>
    <col min="6" max="6" width="14.44140625" bestFit="1" customWidth="1"/>
  </cols>
  <sheetData>
    <row r="1" spans="1:6" ht="15" thickBot="1" x14ac:dyDescent="0.35">
      <c r="A1" s="22" t="s">
        <v>449</v>
      </c>
    </row>
    <row r="2" spans="1:6" ht="15" thickBot="1" x14ac:dyDescent="0.35">
      <c r="A2" s="33"/>
      <c r="B2" s="34" t="s">
        <v>450</v>
      </c>
      <c r="C2" s="35" t="s">
        <v>451</v>
      </c>
      <c r="D2" s="36" t="s">
        <v>452</v>
      </c>
    </row>
    <row r="3" spans="1:6" x14ac:dyDescent="0.3">
      <c r="A3" s="1" t="s">
        <v>453</v>
      </c>
      <c r="B3" s="16">
        <v>1</v>
      </c>
      <c r="C3" s="11">
        <v>2</v>
      </c>
      <c r="D3" s="6">
        <v>1</v>
      </c>
    </row>
    <row r="4" spans="1:6" ht="15" thickBot="1" x14ac:dyDescent="0.35">
      <c r="A4" s="2" t="s">
        <v>453</v>
      </c>
      <c r="B4" s="17">
        <v>2</v>
      </c>
      <c r="C4" s="12">
        <v>1</v>
      </c>
      <c r="D4" s="7">
        <v>2</v>
      </c>
    </row>
    <row r="5" spans="1:6" x14ac:dyDescent="0.3">
      <c r="A5" s="3" t="s">
        <v>454</v>
      </c>
      <c r="B5" s="18">
        <v>1</v>
      </c>
      <c r="C5" s="13">
        <v>3</v>
      </c>
      <c r="D5" s="8">
        <v>1</v>
      </c>
    </row>
    <row r="6" spans="1:6" x14ac:dyDescent="0.3">
      <c r="A6" s="4" t="s">
        <v>454</v>
      </c>
      <c r="B6" s="19">
        <v>2</v>
      </c>
      <c r="C6" s="14">
        <v>2</v>
      </c>
      <c r="D6" s="9">
        <v>2</v>
      </c>
    </row>
    <row r="7" spans="1:6" ht="15" thickBot="1" x14ac:dyDescent="0.35">
      <c r="A7" s="5" t="s">
        <v>454</v>
      </c>
      <c r="B7" s="20">
        <v>3</v>
      </c>
      <c r="C7" s="15">
        <v>1</v>
      </c>
      <c r="D7" s="10">
        <v>3</v>
      </c>
    </row>
    <row r="9" spans="1:6" ht="15" thickBot="1" x14ac:dyDescent="0.35">
      <c r="A9" s="21" t="s">
        <v>455</v>
      </c>
    </row>
    <row r="10" spans="1:6" ht="27" thickBot="1" x14ac:dyDescent="0.35">
      <c r="A10" s="26" t="s">
        <v>3</v>
      </c>
      <c r="B10" s="27" t="s">
        <v>456</v>
      </c>
      <c r="C10" s="28" t="s">
        <v>457</v>
      </c>
      <c r="D10" s="28" t="s">
        <v>458</v>
      </c>
      <c r="E10" s="167" t="s">
        <v>459</v>
      </c>
      <c r="F10" s="168"/>
    </row>
    <row r="11" spans="1:6" ht="16.2" thickBot="1" x14ac:dyDescent="0.35">
      <c r="A11" s="29" t="s">
        <v>453</v>
      </c>
      <c r="B11" s="31" t="s">
        <v>460</v>
      </c>
      <c r="C11" s="32">
        <v>1</v>
      </c>
      <c r="D11" s="32">
        <v>1</v>
      </c>
      <c r="E11" s="32">
        <v>2</v>
      </c>
      <c r="F11" s="31" t="s">
        <v>461</v>
      </c>
    </row>
    <row r="12" spans="1:6" ht="16.2" thickBot="1" x14ac:dyDescent="0.35">
      <c r="A12" s="29" t="s">
        <v>454</v>
      </c>
      <c r="B12" s="31" t="s">
        <v>460</v>
      </c>
      <c r="C12" s="32">
        <v>1</v>
      </c>
      <c r="D12" s="32">
        <v>1</v>
      </c>
      <c r="E12" s="32">
        <v>2</v>
      </c>
      <c r="F12" s="31" t="s">
        <v>461</v>
      </c>
    </row>
    <row r="13" spans="1:6" ht="16.2" thickBot="1" x14ac:dyDescent="0.35">
      <c r="A13" s="29" t="s">
        <v>462</v>
      </c>
      <c r="B13" s="31" t="s">
        <v>463</v>
      </c>
      <c r="C13" s="32">
        <v>1</v>
      </c>
      <c r="D13" s="32">
        <v>1</v>
      </c>
      <c r="E13" s="32">
        <v>2</v>
      </c>
      <c r="F13" s="31" t="s">
        <v>461</v>
      </c>
    </row>
    <row r="14" spans="1:6" ht="15" thickBot="1" x14ac:dyDescent="0.35">
      <c r="A14" s="29" t="s">
        <v>464</v>
      </c>
      <c r="B14" s="31" t="s">
        <v>463</v>
      </c>
      <c r="C14" s="169"/>
      <c r="D14" s="170"/>
      <c r="E14" s="32">
        <v>1</v>
      </c>
      <c r="F14" s="30" t="s">
        <v>465</v>
      </c>
    </row>
    <row r="16" spans="1:6" ht="15" thickBot="1" x14ac:dyDescent="0.35">
      <c r="A16" s="127" t="s">
        <v>466</v>
      </c>
    </row>
    <row r="17" spans="1:8" ht="15" thickBot="1" x14ac:dyDescent="0.35">
      <c r="A17" s="121" t="s">
        <v>467</v>
      </c>
      <c r="B17" s="122" t="s">
        <v>468</v>
      </c>
      <c r="C17" s="122" t="s">
        <v>469</v>
      </c>
      <c r="D17" s="122" t="s">
        <v>470</v>
      </c>
      <c r="E17" s="122" t="s">
        <v>471</v>
      </c>
      <c r="F17" s="122" t="s">
        <v>472</v>
      </c>
      <c r="G17" s="122" t="s">
        <v>473</v>
      </c>
      <c r="H17" s="122" t="s">
        <v>474</v>
      </c>
    </row>
    <row r="18" spans="1:8" ht="15" thickBot="1" x14ac:dyDescent="0.35">
      <c r="A18" s="123" t="s">
        <v>475</v>
      </c>
      <c r="B18" s="124">
        <v>28</v>
      </c>
      <c r="C18" s="125">
        <f>B18/$B$23</f>
        <v>0.20289855072463769</v>
      </c>
      <c r="D18" s="124">
        <v>20</v>
      </c>
      <c r="E18" s="124">
        <v>10</v>
      </c>
      <c r="F18" s="124">
        <v>5</v>
      </c>
      <c r="G18" s="124">
        <v>2</v>
      </c>
      <c r="H18" s="124">
        <v>1</v>
      </c>
    </row>
    <row r="19" spans="1:8" ht="15" thickBot="1" x14ac:dyDescent="0.35">
      <c r="A19" s="123" t="s">
        <v>476</v>
      </c>
      <c r="B19" s="124">
        <v>49</v>
      </c>
      <c r="C19" s="125">
        <f t="shared" ref="C19:C22" si="0">B19/$B$23</f>
        <v>0.35507246376811596</v>
      </c>
      <c r="D19" s="124">
        <v>36</v>
      </c>
      <c r="E19" s="124">
        <f>D19/2</f>
        <v>18</v>
      </c>
      <c r="F19" s="124">
        <v>9</v>
      </c>
      <c r="G19" s="124">
        <v>5</v>
      </c>
      <c r="H19" s="124">
        <v>3</v>
      </c>
    </row>
    <row r="20" spans="1:8" ht="15" thickBot="1" x14ac:dyDescent="0.35">
      <c r="A20" s="123" t="s">
        <v>477</v>
      </c>
      <c r="B20" s="124">
        <v>34</v>
      </c>
      <c r="C20" s="125">
        <f t="shared" si="0"/>
        <v>0.24637681159420291</v>
      </c>
      <c r="D20" s="124">
        <v>25</v>
      </c>
      <c r="E20" s="124">
        <v>12</v>
      </c>
      <c r="F20" s="124">
        <v>6</v>
      </c>
      <c r="G20" s="124">
        <v>3</v>
      </c>
      <c r="H20" s="124">
        <v>2</v>
      </c>
    </row>
    <row r="21" spans="1:8" ht="15" thickBot="1" x14ac:dyDescent="0.35">
      <c r="A21" s="123" t="s">
        <v>478</v>
      </c>
      <c r="B21" s="124">
        <v>10</v>
      </c>
      <c r="C21" s="125">
        <f t="shared" si="0"/>
        <v>7.2463768115942032E-2</v>
      </c>
      <c r="D21" s="124">
        <v>7</v>
      </c>
      <c r="E21" s="124">
        <v>3</v>
      </c>
      <c r="F21" s="124">
        <v>1</v>
      </c>
      <c r="G21" s="124"/>
      <c r="H21" s="124"/>
    </row>
    <row r="22" spans="1:8" ht="15" thickBot="1" x14ac:dyDescent="0.35">
      <c r="A22" s="123" t="s">
        <v>479</v>
      </c>
      <c r="B22" s="124">
        <v>17</v>
      </c>
      <c r="C22" s="125">
        <f t="shared" si="0"/>
        <v>0.12318840579710146</v>
      </c>
      <c r="D22" s="124">
        <v>12</v>
      </c>
      <c r="E22" s="124">
        <v>6</v>
      </c>
      <c r="F22" s="124">
        <v>3</v>
      </c>
      <c r="G22" s="124">
        <v>1</v>
      </c>
      <c r="H22" s="124"/>
    </row>
    <row r="23" spans="1:8" ht="15" thickBot="1" x14ac:dyDescent="0.35">
      <c r="A23" s="123" t="s">
        <v>480</v>
      </c>
      <c r="B23" s="124">
        <f>SUM(B18:B22)</f>
        <v>138</v>
      </c>
      <c r="C23" s="126"/>
      <c r="D23" s="126"/>
      <c r="E23" s="126"/>
      <c r="F23" s="126"/>
      <c r="G23" s="126"/>
      <c r="H23" s="126"/>
    </row>
  </sheetData>
  <mergeCells count="2">
    <mergeCell ref="E10:F10"/>
    <mergeCell ref="C14:D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06A90-8A23-461C-9CBD-910ED47EF27B}">
  <dimension ref="A1:G139"/>
  <sheetViews>
    <sheetView topLeftCell="A16" workbookViewId="0">
      <selection activeCell="K26" sqref="K26"/>
    </sheetView>
  </sheetViews>
  <sheetFormatPr baseColWidth="10" defaultColWidth="10.6640625" defaultRowHeight="14.4" x14ac:dyDescent="0.3"/>
  <cols>
    <col min="2" max="2" width="29.33203125" bestFit="1" customWidth="1"/>
    <col min="3" max="3" width="14" bestFit="1" customWidth="1"/>
  </cols>
  <sheetData>
    <row r="1" spans="1:7" x14ac:dyDescent="0.3">
      <c r="A1" s="42" t="s">
        <v>3</v>
      </c>
      <c r="B1" s="42" t="s">
        <v>481</v>
      </c>
      <c r="C1" s="42" t="s">
        <v>482</v>
      </c>
      <c r="D1" s="42" t="s">
        <v>483</v>
      </c>
      <c r="E1" s="42" t="s">
        <v>484</v>
      </c>
      <c r="F1" s="42" t="s">
        <v>485</v>
      </c>
      <c r="G1" s="42" t="s">
        <v>486</v>
      </c>
    </row>
    <row r="2" spans="1:7" x14ac:dyDescent="0.3">
      <c r="A2" s="48" t="str">
        <f>VLOOKUP(B2,Joueurs!$C$2:$E$139,3,FALSE)</f>
        <v>H</v>
      </c>
      <c r="B2" s="23" t="s">
        <v>487</v>
      </c>
      <c r="C2" s="23" t="str">
        <f>VLOOKUP(B2,Joueurs!$C$2:$G$139,5,FALSE)</f>
        <v>Banque Palatine</v>
      </c>
      <c r="D2" s="119">
        <v>28</v>
      </c>
      <c r="E2" s="119">
        <v>31</v>
      </c>
      <c r="F2" s="119">
        <v>28</v>
      </c>
      <c r="G2" s="119">
        <v>34</v>
      </c>
    </row>
    <row r="3" spans="1:7" x14ac:dyDescent="0.3">
      <c r="A3" s="48" t="str">
        <f>VLOOKUP(B3,Joueurs!$C$2:$E$139,3,FALSE)</f>
        <v>H</v>
      </c>
      <c r="B3" s="23" t="s">
        <v>488</v>
      </c>
      <c r="C3" s="23" t="str">
        <f>VLOOKUP(B3,Joueurs!$C$2:$G$139,5,FALSE)</f>
        <v>Banque Palatine</v>
      </c>
      <c r="D3" s="119">
        <v>18</v>
      </c>
      <c r="E3" s="119">
        <v>36</v>
      </c>
      <c r="F3" s="119">
        <v>8</v>
      </c>
      <c r="G3" s="119">
        <v>27</v>
      </c>
    </row>
    <row r="4" spans="1:7" x14ac:dyDescent="0.3">
      <c r="A4" s="48" t="str">
        <f>VLOOKUP(B4,Joueurs!$C$2:$E$139,3,FALSE)</f>
        <v>H</v>
      </c>
      <c r="B4" s="23" t="s">
        <v>489</v>
      </c>
      <c r="C4" s="23" t="str">
        <f>VLOOKUP(B4,Joueurs!$C$2:$G$139,5,FALSE)</f>
        <v>Banque Palatine</v>
      </c>
      <c r="D4" s="119">
        <v>13</v>
      </c>
      <c r="E4" s="119">
        <v>23</v>
      </c>
      <c r="F4" s="119">
        <v>10</v>
      </c>
      <c r="G4" s="119">
        <v>24</v>
      </c>
    </row>
    <row r="5" spans="1:7" x14ac:dyDescent="0.3">
      <c r="A5" s="48" t="str">
        <f>VLOOKUP(B5,Joueurs!$C$2:$E$139,3,FALSE)</f>
        <v>H</v>
      </c>
      <c r="B5" s="23" t="s">
        <v>490</v>
      </c>
      <c r="C5" s="23" t="str">
        <f>VLOOKUP(B5,Joueurs!$C$2:$G$139,5,FALSE)</f>
        <v>Banque Palatine</v>
      </c>
      <c r="D5" s="119">
        <v>28</v>
      </c>
      <c r="E5" s="119">
        <v>43</v>
      </c>
      <c r="F5" s="119">
        <v>12</v>
      </c>
      <c r="G5" s="119">
        <v>28</v>
      </c>
    </row>
    <row r="6" spans="1:7" x14ac:dyDescent="0.3">
      <c r="A6" s="48" t="str">
        <f>VLOOKUP(B6,Joueurs!$C$2:$E$139,3,FALSE)</f>
        <v>H</v>
      </c>
      <c r="B6" s="23" t="s">
        <v>491</v>
      </c>
      <c r="C6" s="23" t="str">
        <f>VLOOKUP(B6,Joueurs!$C$2:$G$139,5,FALSE)</f>
        <v>Banque Palatine</v>
      </c>
      <c r="D6" s="119">
        <v>23</v>
      </c>
      <c r="E6" s="119">
        <v>45</v>
      </c>
      <c r="F6" s="119">
        <v>7</v>
      </c>
      <c r="G6" s="119">
        <v>26</v>
      </c>
    </row>
    <row r="7" spans="1:7" x14ac:dyDescent="0.3">
      <c r="A7" s="48" t="str">
        <f>VLOOKUP(B7,Joueurs!$C$2:$E$139,3,FALSE)</f>
        <v>H</v>
      </c>
      <c r="B7" s="23" t="s">
        <v>492</v>
      </c>
      <c r="C7" s="23" t="str">
        <f>VLOOKUP(B7,Joueurs!$C$2:$G$139,5,FALSE)</f>
        <v>BPALC</v>
      </c>
      <c r="D7" s="119">
        <v>16</v>
      </c>
      <c r="E7" s="119">
        <v>32</v>
      </c>
      <c r="F7" s="119">
        <v>19</v>
      </c>
      <c r="G7" s="119">
        <v>36</v>
      </c>
    </row>
    <row r="8" spans="1:7" x14ac:dyDescent="0.3">
      <c r="A8" s="48" t="str">
        <f>VLOOKUP(B8,Joueurs!$C$2:$E$139,3,FALSE)</f>
        <v>H</v>
      </c>
      <c r="B8" s="23" t="s">
        <v>493</v>
      </c>
      <c r="C8" s="23" t="str">
        <f>VLOOKUP(B8,Joueurs!$C$2:$G$139,5,FALSE)</f>
        <v>BPALC</v>
      </c>
      <c r="D8" s="119">
        <v>14</v>
      </c>
      <c r="E8" s="119">
        <v>27</v>
      </c>
      <c r="F8" s="119">
        <v>0</v>
      </c>
      <c r="G8" s="119">
        <v>0</v>
      </c>
    </row>
    <row r="9" spans="1:7" x14ac:dyDescent="0.3">
      <c r="A9" s="48" t="str">
        <f>VLOOKUP(B9,Joueurs!$C$2:$E$139,3,FALSE)</f>
        <v>H</v>
      </c>
      <c r="B9" s="23" t="s">
        <v>494</v>
      </c>
      <c r="C9" s="23" t="str">
        <f>VLOOKUP(B9,Joueurs!$C$2:$G$139,5,FALSE)</f>
        <v>BPALC</v>
      </c>
      <c r="D9" s="119">
        <v>17</v>
      </c>
      <c r="E9" s="119">
        <v>33</v>
      </c>
      <c r="F9" s="119">
        <v>15</v>
      </c>
      <c r="G9" s="119">
        <v>31</v>
      </c>
    </row>
    <row r="10" spans="1:7" x14ac:dyDescent="0.3">
      <c r="A10" s="48" t="str">
        <f>VLOOKUP(B10,Joueurs!$C$2:$E$139,3,FALSE)</f>
        <v>H</v>
      </c>
      <c r="B10" s="23" t="s">
        <v>495</v>
      </c>
      <c r="C10" s="23" t="str">
        <f>VLOOKUP(B10,Joueurs!$C$2:$G$139,5,FALSE)</f>
        <v>BPALC</v>
      </c>
      <c r="D10" s="119">
        <v>16</v>
      </c>
      <c r="E10" s="119">
        <v>34</v>
      </c>
      <c r="F10" s="119">
        <v>11</v>
      </c>
      <c r="G10" s="119">
        <v>30</v>
      </c>
    </row>
    <row r="11" spans="1:7" x14ac:dyDescent="0.3">
      <c r="A11" s="48" t="str">
        <f>VLOOKUP(B11,Joueurs!$C$2:$E$139,3,FALSE)</f>
        <v>H</v>
      </c>
      <c r="B11" s="23" t="s">
        <v>496</v>
      </c>
      <c r="C11" s="23" t="str">
        <f>VLOOKUP(B11,Joueurs!$C$2:$G$139,5,FALSE)</f>
        <v>BPALC</v>
      </c>
      <c r="D11" s="119">
        <v>0</v>
      </c>
      <c r="E11" s="119">
        <v>0</v>
      </c>
      <c r="F11" s="119">
        <v>15</v>
      </c>
      <c r="G11" s="119">
        <v>29</v>
      </c>
    </row>
    <row r="12" spans="1:7" x14ac:dyDescent="0.3">
      <c r="A12" s="48" t="str">
        <f>VLOOKUP(B12,Joueurs!$C$2:$E$139,3,FALSE)</f>
        <v>H</v>
      </c>
      <c r="B12" s="23" t="s">
        <v>497</v>
      </c>
      <c r="C12" s="23" t="str">
        <f>VLOOKUP(B12,Joueurs!$C$2:$G$139,5,FALSE)</f>
        <v>BPALC</v>
      </c>
      <c r="D12" s="119">
        <v>23</v>
      </c>
      <c r="E12" s="119">
        <v>41</v>
      </c>
      <c r="F12" s="119">
        <v>16</v>
      </c>
      <c r="G12" s="119">
        <v>34</v>
      </c>
    </row>
    <row r="13" spans="1:7" x14ac:dyDescent="0.3">
      <c r="A13" s="48" t="str">
        <f>VLOOKUP(B13,Joueurs!$C$2:$E$139,3,FALSE)</f>
        <v>H</v>
      </c>
      <c r="B13" s="23" t="s">
        <v>498</v>
      </c>
      <c r="C13" s="23" t="str">
        <f>VLOOKUP(B13,Joueurs!$C$2:$G$139,5,FALSE)</f>
        <v>BPALC</v>
      </c>
      <c r="D13" s="119">
        <v>20</v>
      </c>
      <c r="E13" s="119">
        <v>36</v>
      </c>
      <c r="F13" s="119">
        <v>10</v>
      </c>
      <c r="G13" s="119">
        <v>24</v>
      </c>
    </row>
    <row r="14" spans="1:7" x14ac:dyDescent="0.3">
      <c r="A14" s="48" t="str">
        <f>VLOOKUP(B14,Joueurs!$C$2:$E$139,3,FALSE)</f>
        <v>H</v>
      </c>
      <c r="B14" s="23" t="s">
        <v>499</v>
      </c>
      <c r="C14" s="23" t="str">
        <f>VLOOKUP(B14,Joueurs!$C$2:$G$139,5,FALSE)</f>
        <v>BPAURA</v>
      </c>
      <c r="D14" s="119">
        <v>24</v>
      </c>
      <c r="E14" s="119">
        <v>34</v>
      </c>
      <c r="F14" s="119">
        <v>22</v>
      </c>
      <c r="G14" s="119">
        <v>34</v>
      </c>
    </row>
    <row r="15" spans="1:7" x14ac:dyDescent="0.3">
      <c r="A15" s="48" t="str">
        <f>VLOOKUP(B15,Joueurs!$C$2:$E$139,3,FALSE)</f>
        <v>F</v>
      </c>
      <c r="B15" s="23" t="s">
        <v>500</v>
      </c>
      <c r="C15" s="23" t="str">
        <f>VLOOKUP(B15,Joueurs!$C$2:$G$139,5,FALSE)</f>
        <v>BPAURA</v>
      </c>
      <c r="D15" s="119">
        <v>4</v>
      </c>
      <c r="E15" s="119">
        <v>28</v>
      </c>
      <c r="F15" s="119">
        <v>3</v>
      </c>
      <c r="G15" s="119">
        <v>27</v>
      </c>
    </row>
    <row r="16" spans="1:7" x14ac:dyDescent="0.3">
      <c r="A16" s="48" t="str">
        <f>VLOOKUP(B16,Joueurs!$C$2:$E$139,3,FALSE)</f>
        <v>H</v>
      </c>
      <c r="B16" s="23" t="s">
        <v>501</v>
      </c>
      <c r="C16" s="23" t="str">
        <f>VLOOKUP(B16,Joueurs!$C$2:$G$139,5,FALSE)</f>
        <v>BPAURA</v>
      </c>
      <c r="D16" s="119">
        <v>0</v>
      </c>
      <c r="E16" s="119">
        <v>0</v>
      </c>
      <c r="F16" s="119">
        <v>5</v>
      </c>
      <c r="G16" s="119">
        <v>22</v>
      </c>
    </row>
    <row r="17" spans="1:7" x14ac:dyDescent="0.3">
      <c r="A17" s="48" t="str">
        <f>VLOOKUP(B17,Joueurs!$C$2:$E$139,3,FALSE)</f>
        <v>H</v>
      </c>
      <c r="B17" s="23" t="s">
        <v>502</v>
      </c>
      <c r="C17" s="23" t="str">
        <f>VLOOKUP(B17,Joueurs!$C$2:$G$139,5,FALSE)</f>
        <v>BPAURA</v>
      </c>
      <c r="D17" s="119">
        <v>17</v>
      </c>
      <c r="E17" s="119">
        <v>30</v>
      </c>
      <c r="F17" s="119">
        <v>13</v>
      </c>
      <c r="G17" s="119">
        <v>24</v>
      </c>
    </row>
    <row r="18" spans="1:7" x14ac:dyDescent="0.3">
      <c r="A18" s="48" t="str">
        <f>VLOOKUP(B18,Joueurs!$C$2:$E$139,3,FALSE)</f>
        <v>H</v>
      </c>
      <c r="B18" s="23" t="s">
        <v>503</v>
      </c>
      <c r="C18" s="23" t="str">
        <f>VLOOKUP(B18,Joueurs!$C$2:$G$139,5,FALSE)</f>
        <v>BPAURA</v>
      </c>
      <c r="D18" s="119">
        <v>6</v>
      </c>
      <c r="E18" s="119">
        <v>25</v>
      </c>
      <c r="F18" s="119">
        <v>3</v>
      </c>
      <c r="G18" s="119">
        <v>20</v>
      </c>
    </row>
    <row r="19" spans="1:7" x14ac:dyDescent="0.3">
      <c r="A19" s="48" t="str">
        <f>VLOOKUP(B19,Joueurs!$C$2:$E$139,3,FALSE)</f>
        <v>H</v>
      </c>
      <c r="B19" s="23" t="s">
        <v>504</v>
      </c>
      <c r="C19" s="23" t="str">
        <f>VLOOKUP(B19,Joueurs!$C$2:$G$139,5,FALSE)</f>
        <v>BPAURA</v>
      </c>
      <c r="D19" s="119">
        <v>14</v>
      </c>
      <c r="E19" s="119">
        <v>27</v>
      </c>
      <c r="F19" s="119">
        <v>16</v>
      </c>
      <c r="G19" s="119">
        <v>32</v>
      </c>
    </row>
    <row r="20" spans="1:7" x14ac:dyDescent="0.3">
      <c r="A20" s="48" t="str">
        <f>VLOOKUP(B20,Joueurs!$C$2:$E$139,3,FALSE)</f>
        <v>H</v>
      </c>
      <c r="B20" s="23" t="s">
        <v>505</v>
      </c>
      <c r="C20" s="23" t="str">
        <f>VLOOKUP(B20,Joueurs!$C$2:$G$139,5,FALSE)</f>
        <v>BPBFC</v>
      </c>
      <c r="D20" s="119">
        <v>7</v>
      </c>
      <c r="E20" s="119">
        <v>29</v>
      </c>
      <c r="F20" s="119">
        <v>7</v>
      </c>
      <c r="G20" s="119">
        <v>29</v>
      </c>
    </row>
    <row r="21" spans="1:7" x14ac:dyDescent="0.3">
      <c r="A21" s="48" t="str">
        <f>VLOOKUP(B21,Joueurs!$C$2:$E$139,3,FALSE)</f>
        <v>F</v>
      </c>
      <c r="B21" s="23" t="s">
        <v>506</v>
      </c>
      <c r="C21" s="23" t="str">
        <f>VLOOKUP(B21,Joueurs!$C$2:$G$139,5,FALSE)</f>
        <v>BPBFC</v>
      </c>
      <c r="D21" s="119">
        <v>14</v>
      </c>
      <c r="E21" s="119">
        <v>32</v>
      </c>
      <c r="F21" s="119">
        <v>13</v>
      </c>
      <c r="G21" s="119">
        <v>29</v>
      </c>
    </row>
    <row r="22" spans="1:7" x14ac:dyDescent="0.3">
      <c r="A22" s="48" t="str">
        <f>VLOOKUP(B22,Joueurs!$C$2:$E$139,3,FALSE)</f>
        <v>H</v>
      </c>
      <c r="B22" s="23" t="s">
        <v>507</v>
      </c>
      <c r="C22" s="23" t="str">
        <f>VLOOKUP(B22,Joueurs!$C$2:$G$139,5,FALSE)</f>
        <v>BPBFC</v>
      </c>
      <c r="D22" s="119">
        <v>19</v>
      </c>
      <c r="E22" s="119">
        <v>28</v>
      </c>
      <c r="F22" s="119">
        <v>24</v>
      </c>
      <c r="G22" s="119">
        <v>37</v>
      </c>
    </row>
    <row r="23" spans="1:7" x14ac:dyDescent="0.3">
      <c r="A23" s="48" t="str">
        <f>VLOOKUP(B23,Joueurs!$C$2:$E$139,3,FALSE)</f>
        <v>F</v>
      </c>
      <c r="B23" s="23" t="s">
        <v>508</v>
      </c>
      <c r="C23" s="23" t="str">
        <f>VLOOKUP(B23,Joueurs!$C$2:$G$139,5,FALSE)</f>
        <v>BPBFC</v>
      </c>
      <c r="D23" s="119">
        <v>0</v>
      </c>
      <c r="E23" s="119">
        <v>0</v>
      </c>
      <c r="F23" s="119">
        <v>0</v>
      </c>
      <c r="G23" s="119">
        <v>0</v>
      </c>
    </row>
    <row r="24" spans="1:7" x14ac:dyDescent="0.3">
      <c r="A24" s="48" t="str">
        <f>VLOOKUP(B24,Joueurs!$C$2:$E$139,3,FALSE)</f>
        <v>H</v>
      </c>
      <c r="B24" s="23" t="s">
        <v>509</v>
      </c>
      <c r="C24" s="23" t="str">
        <f>VLOOKUP(B24,Joueurs!$C$2:$G$139,5,FALSE)</f>
        <v>BPBFC</v>
      </c>
      <c r="D24" s="119">
        <v>15</v>
      </c>
      <c r="E24" s="119">
        <v>32</v>
      </c>
      <c r="F24" s="119">
        <v>4</v>
      </c>
      <c r="G24" s="119">
        <v>18</v>
      </c>
    </row>
    <row r="25" spans="1:7" x14ac:dyDescent="0.3">
      <c r="A25" s="48" t="str">
        <f>VLOOKUP(B25,Joueurs!$C$2:$E$139,3,FALSE)</f>
        <v>H</v>
      </c>
      <c r="B25" s="23" t="s">
        <v>510</v>
      </c>
      <c r="C25" s="23" t="str">
        <f>VLOOKUP(B25,Joueurs!$C$2:$G$139,5,FALSE)</f>
        <v>BPCE SA</v>
      </c>
      <c r="D25" s="119">
        <v>2</v>
      </c>
      <c r="E25" s="119">
        <v>24</v>
      </c>
      <c r="F25" s="119">
        <v>2</v>
      </c>
      <c r="G25" s="119">
        <v>24</v>
      </c>
    </row>
    <row r="26" spans="1:7" x14ac:dyDescent="0.3">
      <c r="A26" s="48" t="str">
        <f>VLOOKUP(B26,Joueurs!$C$2:$E$139,3,FALSE)</f>
        <v>H</v>
      </c>
      <c r="B26" s="23" t="s">
        <v>511</v>
      </c>
      <c r="C26" s="23" t="str">
        <f>VLOOKUP(B26,Joueurs!$C$2:$G$139,5,FALSE)</f>
        <v>BPCE SA</v>
      </c>
      <c r="D26" s="119">
        <v>11</v>
      </c>
      <c r="E26" s="119">
        <v>40</v>
      </c>
      <c r="F26" s="119">
        <v>18</v>
      </c>
      <c r="G26" s="119">
        <v>56</v>
      </c>
    </row>
    <row r="27" spans="1:7" x14ac:dyDescent="0.3">
      <c r="A27" s="48" t="str">
        <f>VLOOKUP(B27,Joueurs!$C$2:$E$139,3,FALSE)</f>
        <v>H</v>
      </c>
      <c r="B27" s="23" t="s">
        <v>512</v>
      </c>
      <c r="C27" s="23" t="str">
        <f>VLOOKUP(B27,Joueurs!$C$2:$G$139,5,FALSE)</f>
        <v>BPCE SA</v>
      </c>
      <c r="D27" s="119">
        <v>13</v>
      </c>
      <c r="E27" s="119">
        <v>29</v>
      </c>
      <c r="F27" s="119">
        <v>7</v>
      </c>
      <c r="G27" s="119">
        <v>24</v>
      </c>
    </row>
    <row r="28" spans="1:7" x14ac:dyDescent="0.3">
      <c r="A28" s="48" t="str">
        <f>VLOOKUP(B28,Joueurs!$C$2:$E$139,3,FALSE)</f>
        <v>H</v>
      </c>
      <c r="B28" s="23" t="s">
        <v>513</v>
      </c>
      <c r="C28" s="23" t="str">
        <f>VLOOKUP(B28,Joueurs!$C$2:$G$139,5,FALSE)</f>
        <v>BPCE SA</v>
      </c>
      <c r="D28" s="119">
        <v>0</v>
      </c>
      <c r="E28" s="119">
        <v>0</v>
      </c>
      <c r="F28" s="119">
        <v>3</v>
      </c>
      <c r="G28" s="119">
        <v>28</v>
      </c>
    </row>
    <row r="29" spans="1:7" x14ac:dyDescent="0.3">
      <c r="A29" s="48" t="str">
        <f>VLOOKUP(B29,Joueurs!$C$2:$E$139,3,FALSE)</f>
        <v>H</v>
      </c>
      <c r="B29" s="23" t="s">
        <v>514</v>
      </c>
      <c r="C29" s="23" t="str">
        <f>VLOOKUP(B29,Joueurs!$C$2:$G$139,5,FALSE)</f>
        <v>BPCE SA</v>
      </c>
      <c r="D29" s="119">
        <v>2</v>
      </c>
      <c r="E29" s="119">
        <v>26</v>
      </c>
      <c r="F29" s="119">
        <v>4</v>
      </c>
      <c r="G29" s="119">
        <v>32</v>
      </c>
    </row>
    <row r="30" spans="1:7" x14ac:dyDescent="0.3">
      <c r="A30" s="48" t="str">
        <f>VLOOKUP(B30,Joueurs!$C$2:$E$139,3,FALSE)</f>
        <v>F</v>
      </c>
      <c r="B30" s="23" t="s">
        <v>515</v>
      </c>
      <c r="C30" s="23" t="str">
        <f>VLOOKUP(B30,Joueurs!$C$2:$G$139,5,FALSE)</f>
        <v>BPCE SI</v>
      </c>
      <c r="D30" s="119">
        <v>19</v>
      </c>
      <c r="E30" s="119">
        <v>30</v>
      </c>
      <c r="F30" s="119">
        <v>23</v>
      </c>
      <c r="G30" s="119">
        <v>36</v>
      </c>
    </row>
    <row r="31" spans="1:7" x14ac:dyDescent="0.3">
      <c r="A31" s="48" t="str">
        <f>VLOOKUP(B31,Joueurs!$C$2:$E$139,3,FALSE)</f>
        <v>F</v>
      </c>
      <c r="B31" s="23" t="s">
        <v>516</v>
      </c>
      <c r="C31" s="23" t="str">
        <f>VLOOKUP(B31,Joueurs!$C$2:$G$139,5,FALSE)</f>
        <v>BPCE SI</v>
      </c>
      <c r="D31" s="119">
        <v>7</v>
      </c>
      <c r="E31" s="119">
        <v>39</v>
      </c>
      <c r="F31" s="119">
        <v>4</v>
      </c>
      <c r="G31" s="119">
        <v>42</v>
      </c>
    </row>
    <row r="32" spans="1:7" x14ac:dyDescent="0.3">
      <c r="A32" s="48" t="str">
        <f>VLOOKUP(B32,Joueurs!$C$2:$E$139,3,FALSE)</f>
        <v>H</v>
      </c>
      <c r="B32" s="23" t="s">
        <v>517</v>
      </c>
      <c r="C32" s="23" t="str">
        <f>VLOOKUP(B32,Joueurs!$C$2:$G$139,5,FALSE)</f>
        <v>BPCE-IT</v>
      </c>
      <c r="D32" s="119">
        <v>3</v>
      </c>
      <c r="E32" s="119">
        <v>25</v>
      </c>
      <c r="F32" s="119">
        <v>2</v>
      </c>
      <c r="G32" s="119">
        <v>29</v>
      </c>
    </row>
    <row r="33" spans="1:7" x14ac:dyDescent="0.3">
      <c r="A33" s="48" t="str">
        <f>VLOOKUP(B33,Joueurs!$C$2:$E$139,3,FALSE)</f>
        <v>H</v>
      </c>
      <c r="B33" s="23" t="s">
        <v>518</v>
      </c>
      <c r="C33" s="23" t="str">
        <f>VLOOKUP(B33,Joueurs!$C$2:$G$139,5,FALSE)</f>
        <v>BPCE-IT</v>
      </c>
      <c r="D33" s="119">
        <v>16</v>
      </c>
      <c r="E33" s="119">
        <v>28</v>
      </c>
      <c r="F33" s="119">
        <v>14</v>
      </c>
      <c r="G33" s="119">
        <v>26</v>
      </c>
    </row>
    <row r="34" spans="1:7" x14ac:dyDescent="0.3">
      <c r="A34" s="48" t="str">
        <f>VLOOKUP(B34,Joueurs!$C$2:$E$139,3,FALSE)</f>
        <v>F</v>
      </c>
      <c r="B34" s="23" t="s">
        <v>519</v>
      </c>
      <c r="C34" s="23" t="str">
        <f>VLOOKUP(B34,Joueurs!$C$2:$G$139,5,FALSE)</f>
        <v>BPCE-IT</v>
      </c>
      <c r="D34" s="119">
        <v>7</v>
      </c>
      <c r="E34" s="119">
        <v>26</v>
      </c>
      <c r="F34" s="119">
        <v>10</v>
      </c>
      <c r="G34" s="119">
        <v>36</v>
      </c>
    </row>
    <row r="35" spans="1:7" x14ac:dyDescent="0.3">
      <c r="A35" s="48" t="str">
        <f>VLOOKUP(B35,Joueurs!$C$2:$E$139,3,FALSE)</f>
        <v>H</v>
      </c>
      <c r="B35" s="23" t="s">
        <v>520</v>
      </c>
      <c r="C35" s="23" t="str">
        <f>VLOOKUP(B35,Joueurs!$C$2:$G$139,5,FALSE)</f>
        <v>BPOC</v>
      </c>
      <c r="D35" s="119">
        <v>11</v>
      </c>
      <c r="E35" s="119">
        <v>25</v>
      </c>
      <c r="F35" s="119">
        <v>11</v>
      </c>
      <c r="G35" s="119">
        <v>21</v>
      </c>
    </row>
    <row r="36" spans="1:7" x14ac:dyDescent="0.3">
      <c r="A36" s="48" t="str">
        <f>VLOOKUP(B36,Joueurs!$C$2:$E$139,3,FALSE)</f>
        <v>H</v>
      </c>
      <c r="B36" s="23" t="s">
        <v>521</v>
      </c>
      <c r="C36" s="23" t="str">
        <f>VLOOKUP(B36,Joueurs!$C$2:$G$139,5,FALSE)</f>
        <v>BPOC</v>
      </c>
      <c r="D36" s="119">
        <v>12</v>
      </c>
      <c r="E36" s="119">
        <v>27</v>
      </c>
      <c r="F36" s="119">
        <v>9</v>
      </c>
      <c r="G36" s="119">
        <v>21</v>
      </c>
    </row>
    <row r="37" spans="1:7" x14ac:dyDescent="0.3">
      <c r="A37" s="48" t="str">
        <f>VLOOKUP(B37,Joueurs!$C$2:$E$139,3,FALSE)</f>
        <v>H</v>
      </c>
      <c r="B37" s="23" t="s">
        <v>522</v>
      </c>
      <c r="C37" s="23" t="str">
        <f>VLOOKUP(B37,Joueurs!$C$2:$G$139,5,FALSE)</f>
        <v>BPOC</v>
      </c>
      <c r="D37" s="119">
        <v>24</v>
      </c>
      <c r="E37" s="119">
        <v>31</v>
      </c>
      <c r="F37" s="119">
        <v>22</v>
      </c>
      <c r="G37" s="119">
        <v>31</v>
      </c>
    </row>
    <row r="38" spans="1:7" x14ac:dyDescent="0.3">
      <c r="A38" s="48" t="str">
        <f>VLOOKUP(B38,Joueurs!$C$2:$E$139,3,FALSE)</f>
        <v>H</v>
      </c>
      <c r="B38" s="23" t="s">
        <v>523</v>
      </c>
      <c r="C38" s="23" t="str">
        <f>VLOOKUP(B38,Joueurs!$C$2:$G$139,5,FALSE)</f>
        <v>BPOC</v>
      </c>
      <c r="D38" s="119">
        <v>19</v>
      </c>
      <c r="E38" s="119">
        <v>25</v>
      </c>
      <c r="F38" s="119">
        <v>18</v>
      </c>
      <c r="G38" s="119">
        <v>27</v>
      </c>
    </row>
    <row r="39" spans="1:7" x14ac:dyDescent="0.3">
      <c r="A39" s="48" t="str">
        <f>VLOOKUP(B39,Joueurs!$C$2:$E$139,3,FALSE)</f>
        <v>H</v>
      </c>
      <c r="B39" s="23" t="s">
        <v>524</v>
      </c>
      <c r="C39" s="23" t="str">
        <f>VLOOKUP(B39,Joueurs!$C$2:$G$139,5,FALSE)</f>
        <v>BPOC</v>
      </c>
      <c r="D39" s="119">
        <v>19</v>
      </c>
      <c r="E39" s="119">
        <v>35</v>
      </c>
      <c r="F39" s="119">
        <v>12</v>
      </c>
      <c r="G39" s="119">
        <v>29</v>
      </c>
    </row>
    <row r="40" spans="1:7" x14ac:dyDescent="0.3">
      <c r="A40" s="48" t="str">
        <f>VLOOKUP(B40,Joueurs!$C$2:$E$139,3,FALSE)</f>
        <v>F</v>
      </c>
      <c r="B40" s="23" t="s">
        <v>525</v>
      </c>
      <c r="C40" s="23" t="str">
        <f>VLOOKUP(B40,Joueurs!$C$2:$G$139,5,FALSE)</f>
        <v>BPOC</v>
      </c>
      <c r="D40" s="119">
        <v>33</v>
      </c>
      <c r="E40" s="119">
        <v>32</v>
      </c>
      <c r="F40" s="119">
        <v>33</v>
      </c>
      <c r="G40" s="119">
        <v>35</v>
      </c>
    </row>
    <row r="41" spans="1:7" x14ac:dyDescent="0.3">
      <c r="A41" s="48" t="str">
        <f>VLOOKUP(B41,Joueurs!$C$2:$E$139,3,FALSE)</f>
        <v>H</v>
      </c>
      <c r="B41" s="23" t="s">
        <v>526</v>
      </c>
      <c r="C41" s="23" t="str">
        <f>VLOOKUP(B41,Joueurs!$C$2:$G$139,5,FALSE)</f>
        <v>BPOC</v>
      </c>
      <c r="D41" s="119">
        <v>28</v>
      </c>
      <c r="E41" s="119">
        <v>36</v>
      </c>
      <c r="F41" s="119">
        <v>24</v>
      </c>
      <c r="G41" s="119">
        <v>35</v>
      </c>
    </row>
    <row r="42" spans="1:7" x14ac:dyDescent="0.3">
      <c r="A42" s="48" t="str">
        <f>VLOOKUP(B42,Joueurs!$C$2:$E$139,3,FALSE)</f>
        <v>H</v>
      </c>
      <c r="B42" s="23" t="s">
        <v>527</v>
      </c>
      <c r="C42" s="23" t="str">
        <f>VLOOKUP(B42,Joueurs!$C$2:$G$139,5,FALSE)</f>
        <v>CEAPC</v>
      </c>
      <c r="D42" s="119">
        <v>11</v>
      </c>
      <c r="E42" s="119">
        <v>19</v>
      </c>
      <c r="F42" s="119">
        <v>22</v>
      </c>
      <c r="G42" s="119">
        <v>32</v>
      </c>
    </row>
    <row r="43" spans="1:7" x14ac:dyDescent="0.3">
      <c r="A43" s="48" t="str">
        <f>VLOOKUP(B43,Joueurs!$C$2:$E$139,3,FALSE)</f>
        <v>F</v>
      </c>
      <c r="B43" s="23" t="s">
        <v>528</v>
      </c>
      <c r="C43" s="23" t="str">
        <f>VLOOKUP(B43,Joueurs!$C$2:$G$139,5,FALSE)</f>
        <v>CEAPC</v>
      </c>
      <c r="D43" s="119">
        <v>6</v>
      </c>
      <c r="E43" s="119">
        <v>29</v>
      </c>
      <c r="F43" s="119">
        <v>5</v>
      </c>
      <c r="G43" s="119">
        <v>31</v>
      </c>
    </row>
    <row r="44" spans="1:7" x14ac:dyDescent="0.3">
      <c r="A44" s="48" t="str">
        <f>VLOOKUP(B44,Joueurs!$C$2:$E$139,3,FALSE)</f>
        <v>H</v>
      </c>
      <c r="B44" s="23" t="s">
        <v>529</v>
      </c>
      <c r="C44" s="23" t="str">
        <f>VLOOKUP(B44,Joueurs!$C$2:$G$139,5,FALSE)</f>
        <v>CEAPC</v>
      </c>
      <c r="D44" s="119">
        <v>18</v>
      </c>
      <c r="E44" s="119">
        <v>32</v>
      </c>
      <c r="F44" s="119">
        <v>12</v>
      </c>
      <c r="G44" s="119">
        <v>25</v>
      </c>
    </row>
    <row r="45" spans="1:7" x14ac:dyDescent="0.3">
      <c r="A45" s="48" t="str">
        <f>VLOOKUP(B45,Joueurs!$C$2:$E$139,3,FALSE)</f>
        <v>H</v>
      </c>
      <c r="B45" s="23" t="s">
        <v>530</v>
      </c>
      <c r="C45" s="23" t="str">
        <f>VLOOKUP(B45,Joueurs!$C$2:$G$139,5,FALSE)</f>
        <v>CEAPC</v>
      </c>
      <c r="D45" s="119">
        <v>25</v>
      </c>
      <c r="E45" s="119">
        <v>41</v>
      </c>
      <c r="F45" s="119">
        <v>20</v>
      </c>
      <c r="G45" s="119">
        <v>37</v>
      </c>
    </row>
    <row r="46" spans="1:7" x14ac:dyDescent="0.3">
      <c r="A46" s="48" t="str">
        <f>VLOOKUP(B46,Joueurs!$C$2:$E$139,3,FALSE)</f>
        <v>H</v>
      </c>
      <c r="B46" s="23" t="s">
        <v>531</v>
      </c>
      <c r="C46" s="23" t="str">
        <f>VLOOKUP(B46,Joueurs!$C$2:$G$139,5,FALSE)</f>
        <v>CEAPC</v>
      </c>
      <c r="D46" s="119">
        <v>14</v>
      </c>
      <c r="E46" s="119">
        <v>24</v>
      </c>
      <c r="F46" s="119">
        <v>19</v>
      </c>
      <c r="G46" s="119">
        <v>32</v>
      </c>
    </row>
    <row r="47" spans="1:7" x14ac:dyDescent="0.3">
      <c r="A47" s="48" t="str">
        <f>VLOOKUP(B47,Joueurs!$C$2:$E$139,3,FALSE)</f>
        <v>H</v>
      </c>
      <c r="B47" s="23" t="s">
        <v>532</v>
      </c>
      <c r="C47" s="23" t="str">
        <f>VLOOKUP(B47,Joueurs!$C$2:$G$139,5,FALSE)</f>
        <v>CEAPC</v>
      </c>
      <c r="D47" s="119">
        <v>4</v>
      </c>
      <c r="E47" s="119">
        <v>24</v>
      </c>
      <c r="F47" s="119">
        <v>1</v>
      </c>
      <c r="G47" s="119">
        <v>20</v>
      </c>
    </row>
    <row r="48" spans="1:7" x14ac:dyDescent="0.3">
      <c r="A48" s="48" t="str">
        <f>VLOOKUP(B48,Joueurs!$C$2:$E$139,3,FALSE)</f>
        <v>H</v>
      </c>
      <c r="B48" s="23" t="s">
        <v>533</v>
      </c>
      <c r="C48" s="23" t="str">
        <f>VLOOKUP(B48,Joueurs!$C$2:$G$139,5,FALSE)</f>
        <v>CEAPC</v>
      </c>
      <c r="D48" s="119">
        <v>17</v>
      </c>
      <c r="E48" s="119">
        <v>32</v>
      </c>
      <c r="F48" s="119">
        <v>12</v>
      </c>
      <c r="G48" s="119">
        <v>33</v>
      </c>
    </row>
    <row r="49" spans="1:7" x14ac:dyDescent="0.3">
      <c r="A49" s="48" t="str">
        <f>VLOOKUP(B49,Joueurs!$C$2:$E$139,3,FALSE)</f>
        <v>F</v>
      </c>
      <c r="B49" s="23" t="s">
        <v>534</v>
      </c>
      <c r="C49" s="23" t="str">
        <f>VLOOKUP(B49,Joueurs!$C$2:$G$139,5,FALSE)</f>
        <v>CEAPC</v>
      </c>
      <c r="D49" s="119">
        <v>1</v>
      </c>
      <c r="E49" s="119">
        <v>16</v>
      </c>
      <c r="F49" s="119">
        <v>0</v>
      </c>
      <c r="G49" s="119">
        <v>25</v>
      </c>
    </row>
    <row r="50" spans="1:7" x14ac:dyDescent="0.3">
      <c r="A50" s="48" t="str">
        <f>VLOOKUP(B50,Joueurs!$C$2:$E$139,3,FALSE)</f>
        <v>H</v>
      </c>
      <c r="B50" s="23" t="s">
        <v>535</v>
      </c>
      <c r="C50" s="23" t="str">
        <f>VLOOKUP(B50,Joueurs!$C$2:$G$139,5,FALSE)</f>
        <v>CEAPC</v>
      </c>
      <c r="D50" s="119">
        <v>18</v>
      </c>
      <c r="E50" s="119">
        <v>29</v>
      </c>
      <c r="F50" s="119">
        <v>17</v>
      </c>
      <c r="G50" s="119">
        <v>28</v>
      </c>
    </row>
    <row r="51" spans="1:7" x14ac:dyDescent="0.3">
      <c r="A51" s="48" t="str">
        <f>VLOOKUP(B51,Joueurs!$C$2:$E$139,3,FALSE)</f>
        <v>H</v>
      </c>
      <c r="B51" s="23" t="s">
        <v>536</v>
      </c>
      <c r="C51" s="23" t="str">
        <f>VLOOKUP(B51,Joueurs!$C$2:$G$139,5,FALSE)</f>
        <v>CEAPC</v>
      </c>
      <c r="D51" s="119">
        <v>6</v>
      </c>
      <c r="E51" s="119">
        <v>31</v>
      </c>
      <c r="F51" s="119">
        <v>11</v>
      </c>
      <c r="G51" s="119">
        <v>42</v>
      </c>
    </row>
    <row r="52" spans="1:7" x14ac:dyDescent="0.3">
      <c r="A52" s="48" t="str">
        <f>VLOOKUP(B52,Joueurs!$C$2:$E$139,3,FALSE)</f>
        <v>H</v>
      </c>
      <c r="B52" s="23" t="s">
        <v>537</v>
      </c>
      <c r="C52" s="23" t="str">
        <f>VLOOKUP(B52,Joueurs!$C$2:$G$139,5,FALSE)</f>
        <v>CEAPC</v>
      </c>
      <c r="D52" s="119">
        <v>16</v>
      </c>
      <c r="E52" s="119">
        <v>30</v>
      </c>
      <c r="F52" s="119">
        <v>14</v>
      </c>
      <c r="G52" s="119">
        <v>30</v>
      </c>
    </row>
    <row r="53" spans="1:7" x14ac:dyDescent="0.3">
      <c r="A53" s="48" t="str">
        <f>VLOOKUP(B53,Joueurs!$C$2:$E$139,3,FALSE)</f>
        <v>H</v>
      </c>
      <c r="B53" s="23" t="s">
        <v>538</v>
      </c>
      <c r="C53" s="23" t="str">
        <f>VLOOKUP(B53,Joueurs!$C$2:$G$139,5,FALSE)</f>
        <v>CEBFC</v>
      </c>
      <c r="D53" s="119">
        <v>7</v>
      </c>
      <c r="E53" s="119">
        <v>18</v>
      </c>
      <c r="F53" s="119">
        <v>6</v>
      </c>
      <c r="G53" s="119">
        <v>15</v>
      </c>
    </row>
    <row r="54" spans="1:7" x14ac:dyDescent="0.3">
      <c r="A54" s="48" t="str">
        <f>VLOOKUP(B54,Joueurs!$C$2:$E$139,3,FALSE)</f>
        <v>H</v>
      </c>
      <c r="B54" s="23" t="s">
        <v>539</v>
      </c>
      <c r="C54" s="23" t="str">
        <f>VLOOKUP(B54,Joueurs!$C$2:$G$139,5,FALSE)</f>
        <v>CEBFC</v>
      </c>
      <c r="D54" s="119">
        <v>9</v>
      </c>
      <c r="E54" s="119">
        <v>19</v>
      </c>
      <c r="F54" s="119">
        <v>5</v>
      </c>
      <c r="G54" s="119">
        <v>26</v>
      </c>
    </row>
    <row r="55" spans="1:7" x14ac:dyDescent="0.3">
      <c r="A55" s="48" t="str">
        <f>VLOOKUP(B55,Joueurs!$C$2:$E$139,3,FALSE)</f>
        <v>H</v>
      </c>
      <c r="B55" s="23" t="s">
        <v>540</v>
      </c>
      <c r="C55" s="23" t="str">
        <f>VLOOKUP(B55,Joueurs!$C$2:$G$139,5,FALSE)</f>
        <v>CEBFC</v>
      </c>
      <c r="D55" s="119">
        <v>20</v>
      </c>
      <c r="E55" s="119">
        <v>35</v>
      </c>
      <c r="F55" s="119">
        <v>13</v>
      </c>
      <c r="G55" s="119">
        <v>32</v>
      </c>
    </row>
    <row r="56" spans="1:7" x14ac:dyDescent="0.3">
      <c r="A56" s="48" t="str">
        <f>VLOOKUP(B56,Joueurs!$C$2:$E$139,3,FALSE)</f>
        <v>H</v>
      </c>
      <c r="B56" s="23" t="s">
        <v>541</v>
      </c>
      <c r="C56" s="23" t="str">
        <f>VLOOKUP(B56,Joueurs!$C$2:$G$139,5,FALSE)</f>
        <v>CECAZ</v>
      </c>
      <c r="D56" s="119">
        <v>20</v>
      </c>
      <c r="E56" s="119">
        <v>33</v>
      </c>
      <c r="F56" s="119">
        <v>15</v>
      </c>
      <c r="G56" s="119">
        <v>30</v>
      </c>
    </row>
    <row r="57" spans="1:7" x14ac:dyDescent="0.3">
      <c r="A57" s="48" t="str">
        <f>VLOOKUP(B57,Joueurs!$C$2:$E$139,3,FALSE)</f>
        <v>H</v>
      </c>
      <c r="B57" s="23" t="s">
        <v>542</v>
      </c>
      <c r="C57" s="23" t="str">
        <f>VLOOKUP(B57,Joueurs!$C$2:$G$139,5,FALSE)</f>
        <v>CECAZ</v>
      </c>
      <c r="D57" s="119">
        <v>13</v>
      </c>
      <c r="E57" s="119">
        <v>19</v>
      </c>
      <c r="F57" s="119">
        <v>17</v>
      </c>
      <c r="G57" s="119">
        <v>30</v>
      </c>
    </row>
    <row r="58" spans="1:7" x14ac:dyDescent="0.3">
      <c r="A58" s="48" t="str">
        <f>VLOOKUP(B58,Joueurs!$C$2:$E$139,3,FALSE)</f>
        <v>F</v>
      </c>
      <c r="B58" s="23" t="s">
        <v>543</v>
      </c>
      <c r="C58" s="23" t="str">
        <f>VLOOKUP(B58,Joueurs!$C$2:$G$139,5,FALSE)</f>
        <v>CEGEE</v>
      </c>
      <c r="D58" s="119">
        <v>10</v>
      </c>
      <c r="E58" s="119">
        <v>29</v>
      </c>
      <c r="F58" s="119">
        <v>19</v>
      </c>
      <c r="G58" s="119">
        <v>39</v>
      </c>
    </row>
    <row r="59" spans="1:7" x14ac:dyDescent="0.3">
      <c r="A59" s="48" t="str">
        <f>VLOOKUP(B59,Joueurs!$C$2:$E$139,3,FALSE)</f>
        <v>F</v>
      </c>
      <c r="B59" s="23" t="s">
        <v>544</v>
      </c>
      <c r="C59" s="23" t="str">
        <f>VLOOKUP(B59,Joueurs!$C$2:$G$139,5,FALSE)</f>
        <v>CEGEE</v>
      </c>
      <c r="D59" s="119">
        <v>4</v>
      </c>
      <c r="E59" s="119">
        <v>31</v>
      </c>
      <c r="F59" s="119">
        <v>2</v>
      </c>
      <c r="G59" s="119">
        <v>30</v>
      </c>
    </row>
    <row r="60" spans="1:7" x14ac:dyDescent="0.3">
      <c r="A60" s="48" t="str">
        <f>VLOOKUP(B60,Joueurs!$C$2:$E$139,3,FALSE)</f>
        <v>H</v>
      </c>
      <c r="B60" s="23" t="s">
        <v>545</v>
      </c>
      <c r="C60" s="23" t="str">
        <f>VLOOKUP(B60,Joueurs!$C$2:$G$139,5,FALSE)</f>
        <v>CEGEE</v>
      </c>
      <c r="D60" s="119">
        <v>16</v>
      </c>
      <c r="E60" s="119">
        <v>34</v>
      </c>
      <c r="F60" s="119">
        <v>10</v>
      </c>
      <c r="G60" s="119">
        <v>26</v>
      </c>
    </row>
    <row r="61" spans="1:7" x14ac:dyDescent="0.3">
      <c r="A61" s="48" t="str">
        <f>VLOOKUP(B61,Joueurs!$C$2:$E$139,3,FALSE)</f>
        <v>H</v>
      </c>
      <c r="B61" s="23" t="s">
        <v>546</v>
      </c>
      <c r="C61" s="23" t="str">
        <f>VLOOKUP(B61,Joueurs!$C$2:$G$139,5,FALSE)</f>
        <v>CEGEE</v>
      </c>
      <c r="D61" s="119"/>
      <c r="E61" s="119"/>
      <c r="F61" s="119">
        <v>3</v>
      </c>
      <c r="G61" s="119">
        <v>27</v>
      </c>
    </row>
    <row r="62" spans="1:7" x14ac:dyDescent="0.3">
      <c r="A62" s="48" t="str">
        <f>VLOOKUP(B62,Joueurs!$C$2:$E$139,3,FALSE)</f>
        <v>H</v>
      </c>
      <c r="B62" s="23" t="s">
        <v>547</v>
      </c>
      <c r="C62" s="23" t="str">
        <f>VLOOKUP(B62,Joueurs!$C$2:$G$139,5,FALSE)</f>
        <v>CEGEE</v>
      </c>
      <c r="D62" s="119">
        <v>14</v>
      </c>
      <c r="E62" s="119">
        <v>36</v>
      </c>
      <c r="F62" s="119">
        <v>6</v>
      </c>
      <c r="G62" s="119">
        <v>27</v>
      </c>
    </row>
    <row r="63" spans="1:7" x14ac:dyDescent="0.3">
      <c r="A63" s="48" t="str">
        <f>VLOOKUP(B63,Joueurs!$C$2:$E$139,3,FALSE)</f>
        <v>H</v>
      </c>
      <c r="B63" s="23" t="s">
        <v>548</v>
      </c>
      <c r="C63" s="23" t="str">
        <f>VLOOKUP(B63,Joueurs!$C$2:$G$139,5,FALSE)</f>
        <v>CEGEE</v>
      </c>
      <c r="D63" s="119">
        <v>6</v>
      </c>
      <c r="E63" s="119">
        <v>23</v>
      </c>
      <c r="F63" s="119">
        <v>6</v>
      </c>
      <c r="G63" s="119">
        <v>25</v>
      </c>
    </row>
    <row r="64" spans="1:7" x14ac:dyDescent="0.3">
      <c r="A64" s="48" t="str">
        <f>VLOOKUP(B64,Joueurs!$C$2:$E$139,3,FALSE)</f>
        <v>H</v>
      </c>
      <c r="B64" s="23" t="s">
        <v>549</v>
      </c>
      <c r="C64" s="23" t="str">
        <f>VLOOKUP(B64,Joueurs!$C$2:$G$139,5,FALSE)</f>
        <v>CEGEE</v>
      </c>
      <c r="D64" s="119">
        <v>0</v>
      </c>
      <c r="E64" s="119">
        <v>0</v>
      </c>
      <c r="F64" s="119">
        <v>0</v>
      </c>
      <c r="G64" s="119">
        <v>0</v>
      </c>
    </row>
    <row r="65" spans="1:7" x14ac:dyDescent="0.3">
      <c r="A65" s="48" t="str">
        <f>VLOOKUP(B65,Joueurs!$C$2:$E$139,3,FALSE)</f>
        <v>H</v>
      </c>
      <c r="B65" s="23" t="s">
        <v>550</v>
      </c>
      <c r="C65" s="23" t="str">
        <f>VLOOKUP(B65,Joueurs!$C$2:$G$139,5,FALSE)</f>
        <v>CEGEE</v>
      </c>
      <c r="D65" s="119">
        <v>15</v>
      </c>
      <c r="E65" s="119">
        <v>35</v>
      </c>
      <c r="F65" s="119">
        <v>19</v>
      </c>
      <c r="G65" s="119">
        <v>41</v>
      </c>
    </row>
    <row r="66" spans="1:7" x14ac:dyDescent="0.3">
      <c r="A66" s="48" t="str">
        <f>VLOOKUP(B66,Joueurs!$C$2:$E$139,3,FALSE)</f>
        <v>H</v>
      </c>
      <c r="B66" s="23" t="s">
        <v>551</v>
      </c>
      <c r="C66" s="23" t="str">
        <f>VLOOKUP(B66,Joueurs!$C$2:$G$139,5,FALSE)</f>
        <v>CEGEE</v>
      </c>
      <c r="D66" s="119">
        <v>11</v>
      </c>
      <c r="E66" s="119">
        <v>29</v>
      </c>
      <c r="F66" s="119">
        <v>8</v>
      </c>
      <c r="G66" s="119">
        <v>24</v>
      </c>
    </row>
    <row r="67" spans="1:7" x14ac:dyDescent="0.3">
      <c r="A67" s="48" t="str">
        <f>VLOOKUP(B67,Joueurs!$C$2:$E$139,3,FALSE)</f>
        <v>H</v>
      </c>
      <c r="B67" s="23" t="s">
        <v>552</v>
      </c>
      <c r="C67" s="23" t="str">
        <f>VLOOKUP(B67,Joueurs!$C$2:$G$139,5,FALSE)</f>
        <v>CEHDF</v>
      </c>
      <c r="D67" s="119">
        <v>13</v>
      </c>
      <c r="E67" s="119">
        <v>31</v>
      </c>
      <c r="F67" s="119">
        <v>12</v>
      </c>
      <c r="G67" s="119">
        <v>37</v>
      </c>
    </row>
    <row r="68" spans="1:7" x14ac:dyDescent="0.3">
      <c r="A68" s="48" t="str">
        <f>VLOOKUP(B68,Joueurs!$C$2:$E$139,3,FALSE)</f>
        <v>H</v>
      </c>
      <c r="B68" s="23" t="s">
        <v>553</v>
      </c>
      <c r="C68" s="23" t="str">
        <f>VLOOKUP(B68,Joueurs!$C$2:$G$139,5,FALSE)</f>
        <v>CEHDF</v>
      </c>
      <c r="D68" s="119">
        <v>17</v>
      </c>
      <c r="E68" s="119">
        <v>37</v>
      </c>
      <c r="F68" s="119">
        <v>5</v>
      </c>
      <c r="G68" s="119">
        <v>23</v>
      </c>
    </row>
    <row r="69" spans="1:7" x14ac:dyDescent="0.3">
      <c r="A69" s="48" t="str">
        <f>VLOOKUP(B69,Joueurs!$C$2:$E$139,3,FALSE)</f>
        <v>H</v>
      </c>
      <c r="B69" s="23" t="s">
        <v>554</v>
      </c>
      <c r="C69" s="23" t="str">
        <f>VLOOKUP(B69,Joueurs!$C$2:$G$139,5,FALSE)</f>
        <v>CEHDF</v>
      </c>
      <c r="D69" s="119">
        <v>22</v>
      </c>
      <c r="E69" s="119">
        <v>39</v>
      </c>
      <c r="F69" s="119">
        <v>8</v>
      </c>
      <c r="G69" s="119">
        <v>23</v>
      </c>
    </row>
    <row r="70" spans="1:7" x14ac:dyDescent="0.3">
      <c r="A70" s="48" t="str">
        <f>VLOOKUP(B70,Joueurs!$C$2:$E$139,3,FALSE)</f>
        <v>H</v>
      </c>
      <c r="B70" s="23" t="s">
        <v>555</v>
      </c>
      <c r="C70" s="23" t="str">
        <f>VLOOKUP(B70,Joueurs!$C$2:$G$139,5,FALSE)</f>
        <v>CEHDF</v>
      </c>
      <c r="D70" s="119">
        <v>8</v>
      </c>
      <c r="E70" s="119">
        <v>29</v>
      </c>
      <c r="F70" s="119">
        <v>14</v>
      </c>
      <c r="G70" s="119">
        <v>38</v>
      </c>
    </row>
    <row r="71" spans="1:7" x14ac:dyDescent="0.3">
      <c r="A71" s="48" t="str">
        <f>VLOOKUP(B71,Joueurs!$C$2:$E$139,3,FALSE)</f>
        <v>F</v>
      </c>
      <c r="B71" s="23" t="s">
        <v>556</v>
      </c>
      <c r="C71" s="23" t="str">
        <f>VLOOKUP(B71,Joueurs!$C$2:$G$139,5,FALSE)</f>
        <v>CEHDF</v>
      </c>
      <c r="D71" s="119">
        <v>0</v>
      </c>
      <c r="E71" s="119">
        <v>0</v>
      </c>
      <c r="F71" s="119">
        <v>0</v>
      </c>
      <c r="G71" s="119">
        <v>0</v>
      </c>
    </row>
    <row r="72" spans="1:7" x14ac:dyDescent="0.3">
      <c r="A72" s="48" t="str">
        <f>VLOOKUP(B72,Joueurs!$C$2:$E$139,3,FALSE)</f>
        <v>H</v>
      </c>
      <c r="B72" s="23" t="s">
        <v>557</v>
      </c>
      <c r="C72" s="23" t="str">
        <f>VLOOKUP(B72,Joueurs!$C$2:$G$139,5,FALSE)</f>
        <v>CEHDF</v>
      </c>
      <c r="D72" s="119">
        <v>16</v>
      </c>
      <c r="E72" s="119">
        <v>43</v>
      </c>
      <c r="F72" s="119">
        <v>8</v>
      </c>
      <c r="G72" s="119">
        <v>32</v>
      </c>
    </row>
    <row r="73" spans="1:7" x14ac:dyDescent="0.3">
      <c r="A73" s="48" t="str">
        <f>VLOOKUP(B73,Joueurs!$C$2:$E$139,3,FALSE)</f>
        <v>H</v>
      </c>
      <c r="B73" s="23" t="s">
        <v>558</v>
      </c>
      <c r="C73" s="23" t="str">
        <f>VLOOKUP(B73,Joueurs!$C$2:$G$139,5,FALSE)</f>
        <v>CEHDF</v>
      </c>
      <c r="D73" s="119">
        <v>20</v>
      </c>
      <c r="E73" s="119">
        <v>38</v>
      </c>
      <c r="F73" s="119">
        <v>12</v>
      </c>
      <c r="G73" s="119">
        <v>28</v>
      </c>
    </row>
    <row r="74" spans="1:7" x14ac:dyDescent="0.3">
      <c r="A74" s="48" t="str">
        <f>VLOOKUP(B74,Joueurs!$C$2:$E$139,3,FALSE)</f>
        <v>F</v>
      </c>
      <c r="B74" s="23" t="s">
        <v>559</v>
      </c>
      <c r="C74" s="23" t="str">
        <f>VLOOKUP(B74,Joueurs!$C$2:$G$139,5,FALSE)</f>
        <v>CEHDF</v>
      </c>
      <c r="D74" s="119">
        <v>10</v>
      </c>
      <c r="E74" s="119">
        <v>38</v>
      </c>
      <c r="F74" s="119">
        <v>9</v>
      </c>
      <c r="G74" s="119">
        <v>36</v>
      </c>
    </row>
    <row r="75" spans="1:7" x14ac:dyDescent="0.3">
      <c r="A75" s="48" t="str">
        <f>VLOOKUP(B75,Joueurs!$C$2:$E$139,3,FALSE)</f>
        <v>F</v>
      </c>
      <c r="B75" s="23" t="s">
        <v>560</v>
      </c>
      <c r="C75" s="23" t="str">
        <f>VLOOKUP(B75,Joueurs!$C$2:$G$139,5,FALSE)</f>
        <v>CEHDF</v>
      </c>
      <c r="D75" s="119">
        <v>3</v>
      </c>
      <c r="E75" s="119">
        <v>18</v>
      </c>
      <c r="F75" s="119">
        <v>1</v>
      </c>
      <c r="G75" s="119">
        <v>15</v>
      </c>
    </row>
    <row r="76" spans="1:7" x14ac:dyDescent="0.3">
      <c r="A76" s="48" t="str">
        <f>VLOOKUP(B76,Joueurs!$C$2:$E$139,3,FALSE)</f>
        <v>H</v>
      </c>
      <c r="B76" s="23" t="s">
        <v>561</v>
      </c>
      <c r="C76" s="23" t="str">
        <f>VLOOKUP(B76,Joueurs!$C$2:$G$139,5,FALSE)</f>
        <v>CEHDF</v>
      </c>
      <c r="D76" s="119">
        <v>0</v>
      </c>
      <c r="E76" s="119">
        <v>0</v>
      </c>
      <c r="F76" s="119">
        <v>0</v>
      </c>
      <c r="G76" s="119">
        <v>0</v>
      </c>
    </row>
    <row r="77" spans="1:7" x14ac:dyDescent="0.3">
      <c r="A77" s="48" t="str">
        <f>VLOOKUP(B77,Joueurs!$C$2:$E$139,3,FALSE)</f>
        <v>H</v>
      </c>
      <c r="B77" s="23" t="s">
        <v>562</v>
      </c>
      <c r="C77" s="23" t="str">
        <f>VLOOKUP(B77,Joueurs!$C$2:$G$139,5,FALSE)</f>
        <v>CEHDF</v>
      </c>
      <c r="D77" s="119">
        <v>11</v>
      </c>
      <c r="E77" s="119">
        <v>22</v>
      </c>
      <c r="F77" s="119">
        <v>7</v>
      </c>
      <c r="G77" s="119">
        <v>23</v>
      </c>
    </row>
    <row r="78" spans="1:7" x14ac:dyDescent="0.3">
      <c r="A78" s="48" t="str">
        <f>VLOOKUP(B78,Joueurs!$C$2:$E$139,3,FALSE)</f>
        <v>H</v>
      </c>
      <c r="B78" s="23" t="s">
        <v>563</v>
      </c>
      <c r="C78" s="23" t="str">
        <f>VLOOKUP(B78,Joueurs!$C$2:$G$139,5,FALSE)</f>
        <v>CEHDF</v>
      </c>
      <c r="D78" s="119">
        <v>13</v>
      </c>
      <c r="E78" s="119">
        <v>32</v>
      </c>
      <c r="F78" s="119">
        <v>7</v>
      </c>
      <c r="G78" s="119">
        <v>27</v>
      </c>
    </row>
    <row r="79" spans="1:7" x14ac:dyDescent="0.3">
      <c r="A79" s="48" t="str">
        <f>VLOOKUP(B79,Joueurs!$C$2:$E$139,3,FALSE)</f>
        <v>H</v>
      </c>
      <c r="B79" s="23" t="s">
        <v>564</v>
      </c>
      <c r="C79" s="23" t="str">
        <f>VLOOKUP(B79,Joueurs!$C$2:$G$139,5,FALSE)</f>
        <v>CEHDF</v>
      </c>
      <c r="D79" s="119">
        <v>7</v>
      </c>
      <c r="E79" s="119">
        <v>22</v>
      </c>
      <c r="F79" s="119">
        <v>7</v>
      </c>
      <c r="G79" s="119">
        <v>29</v>
      </c>
    </row>
    <row r="80" spans="1:7" x14ac:dyDescent="0.3">
      <c r="A80" s="48" t="str">
        <f>VLOOKUP(B80,Joueurs!$C$2:$E$139,3,FALSE)</f>
        <v>F</v>
      </c>
      <c r="B80" s="23" t="s">
        <v>565</v>
      </c>
      <c r="C80" s="23" t="str">
        <f>VLOOKUP(B80,Joueurs!$C$2:$G$139,5,FALSE)</f>
        <v>CEIDF</v>
      </c>
      <c r="D80" s="119">
        <v>22</v>
      </c>
      <c r="E80" s="119">
        <v>33</v>
      </c>
      <c r="F80" s="119">
        <v>11</v>
      </c>
      <c r="G80" s="119">
        <v>20</v>
      </c>
    </row>
    <row r="81" spans="1:7" x14ac:dyDescent="0.3">
      <c r="A81" s="48" t="str">
        <f>VLOOKUP(B81,Joueurs!$C$2:$E$139,3,FALSE)</f>
        <v>H</v>
      </c>
      <c r="B81" s="23" t="s">
        <v>566</v>
      </c>
      <c r="C81" s="23" t="str">
        <f>VLOOKUP(B81,Joueurs!$C$2:$G$139,5,FALSE)</f>
        <v>CEIDF</v>
      </c>
      <c r="D81" s="119">
        <v>0</v>
      </c>
      <c r="E81" s="119">
        <v>0</v>
      </c>
      <c r="F81" s="119">
        <v>0</v>
      </c>
      <c r="G81" s="119">
        <v>0</v>
      </c>
    </row>
    <row r="82" spans="1:7" x14ac:dyDescent="0.3">
      <c r="A82" s="48" t="str">
        <f>VLOOKUP(B82,Joueurs!$C$2:$E$139,3,FALSE)</f>
        <v>H</v>
      </c>
      <c r="B82" s="23" t="s">
        <v>567</v>
      </c>
      <c r="C82" s="23" t="str">
        <f>VLOOKUP(B82,Joueurs!$C$2:$G$139,5,FALSE)</f>
        <v>CEIDF</v>
      </c>
      <c r="D82" s="119">
        <v>21</v>
      </c>
      <c r="E82" s="119">
        <v>37</v>
      </c>
      <c r="F82" s="119">
        <v>16</v>
      </c>
      <c r="G82" s="119">
        <v>35</v>
      </c>
    </row>
    <row r="83" spans="1:7" x14ac:dyDescent="0.3">
      <c r="A83" s="48" t="str">
        <f>VLOOKUP(B83,Joueurs!$C$2:$E$139,3,FALSE)</f>
        <v>H</v>
      </c>
      <c r="B83" s="23" t="s">
        <v>568</v>
      </c>
      <c r="C83" s="23" t="str">
        <f>VLOOKUP(B83,Joueurs!$C$2:$G$139,5,FALSE)</f>
        <v>CEIDF</v>
      </c>
      <c r="D83" s="119">
        <v>0</v>
      </c>
      <c r="E83" s="119">
        <v>0</v>
      </c>
      <c r="F83" s="119">
        <v>0</v>
      </c>
      <c r="G83" s="119">
        <v>0</v>
      </c>
    </row>
    <row r="84" spans="1:7" x14ac:dyDescent="0.3">
      <c r="A84" s="48" t="str">
        <f>VLOOKUP(B84,Joueurs!$C$2:$E$139,3,FALSE)</f>
        <v>F</v>
      </c>
      <c r="B84" s="23" t="s">
        <v>569</v>
      </c>
      <c r="C84" s="23" t="str">
        <f>VLOOKUP(B84,Joueurs!$C$2:$G$139,5,FALSE)</f>
        <v>CEIDF</v>
      </c>
      <c r="D84" s="119">
        <v>3</v>
      </c>
      <c r="E84" s="119">
        <v>24</v>
      </c>
      <c r="F84" s="119">
        <v>7</v>
      </c>
      <c r="G84" s="119">
        <v>42</v>
      </c>
    </row>
    <row r="85" spans="1:7" x14ac:dyDescent="0.3">
      <c r="A85" s="48" t="str">
        <f>VLOOKUP(B85,Joueurs!$C$2:$E$139,3,FALSE)</f>
        <v>H</v>
      </c>
      <c r="B85" s="23" t="s">
        <v>570</v>
      </c>
      <c r="C85" s="23" t="str">
        <f>VLOOKUP(B85,Joueurs!$C$2:$G$139,5,FALSE)</f>
        <v>CEIDF</v>
      </c>
      <c r="D85" s="119">
        <v>8</v>
      </c>
      <c r="E85" s="119">
        <v>22</v>
      </c>
      <c r="F85" s="119">
        <v>16</v>
      </c>
      <c r="G85" s="119">
        <v>36</v>
      </c>
    </row>
    <row r="86" spans="1:7" x14ac:dyDescent="0.3">
      <c r="A86" s="48" t="str">
        <f>VLOOKUP(B86,Joueurs!$C$2:$E$139,3,FALSE)</f>
        <v>F</v>
      </c>
      <c r="B86" s="23" t="s">
        <v>571</v>
      </c>
      <c r="C86" s="23" t="str">
        <f>VLOOKUP(B86,Joueurs!$C$2:$G$139,5,FALSE)</f>
        <v>CEIDF</v>
      </c>
      <c r="D86" s="119">
        <v>0</v>
      </c>
      <c r="E86" s="119">
        <v>0</v>
      </c>
      <c r="F86" s="119">
        <v>0</v>
      </c>
      <c r="G86" s="119">
        <v>0</v>
      </c>
    </row>
    <row r="87" spans="1:7" x14ac:dyDescent="0.3">
      <c r="A87" s="48" t="str">
        <f>VLOOKUP(B87,Joueurs!$C$2:$E$139,3,FALSE)</f>
        <v>H</v>
      </c>
      <c r="B87" s="23" t="s">
        <v>572</v>
      </c>
      <c r="C87" s="23" t="str">
        <f>VLOOKUP(B87,Joueurs!$C$2:$G$139,5,FALSE)</f>
        <v>CEIDF</v>
      </c>
      <c r="D87" s="119">
        <v>10</v>
      </c>
      <c r="E87" s="119">
        <v>30</v>
      </c>
      <c r="F87" s="119">
        <v>4</v>
      </c>
      <c r="G87" s="119">
        <v>18</v>
      </c>
    </row>
    <row r="88" spans="1:7" x14ac:dyDescent="0.3">
      <c r="A88" s="48" t="str">
        <f>VLOOKUP(B88,Joueurs!$C$2:$E$139,3,FALSE)</f>
        <v>H</v>
      </c>
      <c r="B88" s="23" t="s">
        <v>573</v>
      </c>
      <c r="C88" s="23" t="str">
        <f>VLOOKUP(B88,Joueurs!$C$2:$G$139,5,FALSE)</f>
        <v>CEIDF</v>
      </c>
      <c r="D88" s="119">
        <v>2</v>
      </c>
      <c r="E88" s="119">
        <v>11</v>
      </c>
      <c r="F88" s="119">
        <v>1</v>
      </c>
      <c r="G88" s="119">
        <v>16</v>
      </c>
    </row>
    <row r="89" spans="1:7" x14ac:dyDescent="0.3">
      <c r="A89" s="48" t="str">
        <f>VLOOKUP(B89,Joueurs!$C$2:$E$139,3,FALSE)</f>
        <v>H</v>
      </c>
      <c r="B89" s="23" t="s">
        <v>574</v>
      </c>
      <c r="C89" s="23" t="str">
        <f>VLOOKUP(B89,Joueurs!$C$2:$G$139,5,FALSE)</f>
        <v>CEIDF</v>
      </c>
      <c r="D89" s="119">
        <v>9</v>
      </c>
      <c r="E89" s="119">
        <v>36</v>
      </c>
      <c r="F89" s="119">
        <v>10</v>
      </c>
      <c r="G89" s="119">
        <v>33</v>
      </c>
    </row>
    <row r="90" spans="1:7" x14ac:dyDescent="0.3">
      <c r="A90" s="48" t="str">
        <f>VLOOKUP(B90,Joueurs!$C$2:$E$139,3,FALSE)</f>
        <v>F</v>
      </c>
      <c r="B90" s="23" t="s">
        <v>575</v>
      </c>
      <c r="C90" s="23" t="str">
        <f>VLOOKUP(B90,Joueurs!$C$2:$G$139,5,FALSE)</f>
        <v>CEIDF</v>
      </c>
      <c r="D90" s="119">
        <v>0</v>
      </c>
      <c r="E90" s="119">
        <v>7</v>
      </c>
      <c r="F90" s="119">
        <v>1</v>
      </c>
      <c r="G90" s="119">
        <v>17</v>
      </c>
    </row>
    <row r="91" spans="1:7" x14ac:dyDescent="0.3">
      <c r="A91" s="48" t="str">
        <f>VLOOKUP(B91,Joueurs!$C$2:$E$139,3,FALSE)</f>
        <v>H</v>
      </c>
      <c r="B91" s="23" t="s">
        <v>576</v>
      </c>
      <c r="C91" s="23" t="str">
        <f>VLOOKUP(B91,Joueurs!$C$2:$G$139,5,FALSE)</f>
        <v>CEIDF</v>
      </c>
      <c r="D91" s="119">
        <v>9</v>
      </c>
      <c r="E91" s="119">
        <v>24</v>
      </c>
      <c r="F91" s="119">
        <v>10</v>
      </c>
      <c r="G91" s="119">
        <v>23</v>
      </c>
    </row>
    <row r="92" spans="1:7" x14ac:dyDescent="0.3">
      <c r="A92" s="48" t="str">
        <f>VLOOKUP(B92,Joueurs!$C$2:$E$139,3,FALSE)</f>
        <v>H</v>
      </c>
      <c r="B92" s="23" t="s">
        <v>577</v>
      </c>
      <c r="C92" s="23" t="str">
        <f>VLOOKUP(B92,Joueurs!$C$2:$G$139,5,FALSE)</f>
        <v>CEIDF</v>
      </c>
      <c r="D92" s="119">
        <v>19</v>
      </c>
      <c r="E92" s="119">
        <v>41</v>
      </c>
      <c r="F92" s="119">
        <v>16</v>
      </c>
      <c r="G92" s="119">
        <v>41</v>
      </c>
    </row>
    <row r="93" spans="1:7" x14ac:dyDescent="0.3">
      <c r="A93" s="48" t="str">
        <f>VLOOKUP(B93,Joueurs!$C$2:$E$139,3,FALSE)</f>
        <v>H</v>
      </c>
      <c r="B93" s="23" t="s">
        <v>578</v>
      </c>
      <c r="C93" s="23" t="str">
        <f>VLOOKUP(B93,Joueurs!$C$2:$G$139,5,FALSE)</f>
        <v>CEIDF</v>
      </c>
      <c r="D93" s="119">
        <v>11</v>
      </c>
      <c r="E93" s="119">
        <v>41</v>
      </c>
      <c r="F93" s="119">
        <v>2</v>
      </c>
      <c r="G93" s="119">
        <v>28</v>
      </c>
    </row>
    <row r="94" spans="1:7" x14ac:dyDescent="0.3">
      <c r="A94" s="48" t="str">
        <f>VLOOKUP(B94,Joueurs!$C$2:$E$139,3,FALSE)</f>
        <v>H</v>
      </c>
      <c r="B94" s="23" t="s">
        <v>579</v>
      </c>
      <c r="C94" s="23" t="str">
        <f>VLOOKUP(B94,Joueurs!$C$2:$G$139,5,FALSE)</f>
        <v>CEIDF</v>
      </c>
      <c r="D94" s="119">
        <v>12</v>
      </c>
      <c r="E94" s="119">
        <v>25</v>
      </c>
      <c r="F94" s="119">
        <v>8</v>
      </c>
      <c r="G94" s="119">
        <v>21</v>
      </c>
    </row>
    <row r="95" spans="1:7" x14ac:dyDescent="0.3">
      <c r="A95" s="48" t="str">
        <f>VLOOKUP(B95,Joueurs!$C$2:$E$139,3,FALSE)</f>
        <v>H</v>
      </c>
      <c r="B95" s="23" t="s">
        <v>580</v>
      </c>
      <c r="C95" s="23" t="str">
        <f>VLOOKUP(B95,Joueurs!$C$2:$G$139,5,FALSE)</f>
        <v>CEIDF</v>
      </c>
      <c r="D95" s="119">
        <v>20</v>
      </c>
      <c r="E95" s="119">
        <v>43</v>
      </c>
      <c r="F95" s="119">
        <v>8</v>
      </c>
      <c r="G95" s="119">
        <v>27</v>
      </c>
    </row>
    <row r="96" spans="1:7" x14ac:dyDescent="0.3">
      <c r="A96" s="48" t="str">
        <f>VLOOKUP(B96,Joueurs!$C$2:$E$139,3,FALSE)</f>
        <v>H</v>
      </c>
      <c r="B96" s="23" t="s">
        <v>581</v>
      </c>
      <c r="C96" s="23" t="str">
        <f>VLOOKUP(B96,Joueurs!$C$2:$G$139,5,FALSE)</f>
        <v>CEIDF</v>
      </c>
      <c r="D96" s="119">
        <v>4</v>
      </c>
      <c r="E96" s="119">
        <v>27</v>
      </c>
      <c r="F96" s="119">
        <v>7</v>
      </c>
      <c r="G96" s="119">
        <v>41</v>
      </c>
    </row>
    <row r="97" spans="1:7" x14ac:dyDescent="0.3">
      <c r="A97" s="48" t="str">
        <f>VLOOKUP(B97,Joueurs!$C$2:$E$139,3,FALSE)</f>
        <v>H</v>
      </c>
      <c r="B97" s="23" t="s">
        <v>582</v>
      </c>
      <c r="C97" s="23" t="str">
        <f>VLOOKUP(B97,Joueurs!$C$2:$G$139,5,FALSE)</f>
        <v>CEIDF</v>
      </c>
      <c r="D97" s="119">
        <v>0</v>
      </c>
      <c r="E97" s="119">
        <v>0</v>
      </c>
      <c r="F97" s="119">
        <v>0</v>
      </c>
      <c r="G97" s="119">
        <v>0</v>
      </c>
    </row>
    <row r="98" spans="1:7" x14ac:dyDescent="0.3">
      <c r="A98" s="48" t="str">
        <f>VLOOKUP(B98,Joueurs!$C$2:$E$139,3,FALSE)</f>
        <v>H</v>
      </c>
      <c r="B98" s="23" t="s">
        <v>583</v>
      </c>
      <c r="C98" s="23" t="str">
        <f>VLOOKUP(B98,Joueurs!$C$2:$G$139,5,FALSE)</f>
        <v>CEIDF</v>
      </c>
      <c r="D98" s="119">
        <v>8</v>
      </c>
      <c r="E98" s="119">
        <v>35</v>
      </c>
      <c r="F98" s="119">
        <v>12</v>
      </c>
      <c r="G98" s="119">
        <v>46</v>
      </c>
    </row>
    <row r="99" spans="1:7" x14ac:dyDescent="0.3">
      <c r="A99" s="48" t="str">
        <f>VLOOKUP(B99,Joueurs!$C$2:$E$139,3,FALSE)</f>
        <v>H</v>
      </c>
      <c r="B99" s="23" t="s">
        <v>584</v>
      </c>
      <c r="C99" s="23" t="str">
        <f>VLOOKUP(B99,Joueurs!$C$2:$G$139,5,FALSE)</f>
        <v>CEIDF</v>
      </c>
      <c r="D99" s="119">
        <v>8</v>
      </c>
      <c r="E99" s="119">
        <v>31</v>
      </c>
      <c r="F99" s="119">
        <v>10</v>
      </c>
      <c r="G99" s="119">
        <v>33</v>
      </c>
    </row>
    <row r="100" spans="1:7" x14ac:dyDescent="0.3">
      <c r="A100" s="48" t="str">
        <f>VLOOKUP(B100,Joueurs!$C$2:$E$139,3,FALSE)</f>
        <v>H</v>
      </c>
      <c r="B100" s="23" t="s">
        <v>585</v>
      </c>
      <c r="C100" s="23" t="str">
        <f>VLOOKUP(B100,Joueurs!$C$2:$G$139,5,FALSE)</f>
        <v>CEIDF</v>
      </c>
      <c r="D100" s="119">
        <v>0</v>
      </c>
      <c r="E100" s="119">
        <v>0</v>
      </c>
      <c r="F100" s="119">
        <v>0</v>
      </c>
      <c r="G100" s="119">
        <v>0</v>
      </c>
    </row>
    <row r="101" spans="1:7" x14ac:dyDescent="0.3">
      <c r="A101" s="48" t="str">
        <f>VLOOKUP(B101,Joueurs!$C$2:$E$139,3,FALSE)</f>
        <v>F</v>
      </c>
      <c r="B101" s="23" t="s">
        <v>586</v>
      </c>
      <c r="C101" s="23" t="str">
        <f>VLOOKUP(B101,Joueurs!$C$2:$G$139,5,FALSE)</f>
        <v>CEIDF</v>
      </c>
      <c r="D101" s="119">
        <v>5</v>
      </c>
      <c r="E101" s="119">
        <v>31</v>
      </c>
      <c r="F101" s="119">
        <v>1</v>
      </c>
      <c r="G101" s="119">
        <v>20</v>
      </c>
    </row>
    <row r="102" spans="1:7" x14ac:dyDescent="0.3">
      <c r="A102" s="48" t="str">
        <f>VLOOKUP(B102,Joueurs!$C$2:$E$139,3,FALSE)</f>
        <v>H</v>
      </c>
      <c r="B102" s="23" t="s">
        <v>587</v>
      </c>
      <c r="C102" s="23" t="str">
        <f>VLOOKUP(B102,Joueurs!$C$2:$G$139,5,FALSE)</f>
        <v>CEIDF</v>
      </c>
      <c r="D102" s="119">
        <v>0</v>
      </c>
      <c r="E102" s="119">
        <v>0</v>
      </c>
      <c r="F102" s="119">
        <v>0</v>
      </c>
      <c r="G102" s="119">
        <v>0</v>
      </c>
    </row>
    <row r="103" spans="1:7" x14ac:dyDescent="0.3">
      <c r="A103" s="48" t="str">
        <f>VLOOKUP(B103,Joueurs!$C$2:$E$139,3,FALSE)</f>
        <v>H</v>
      </c>
      <c r="B103" s="23" t="s">
        <v>588</v>
      </c>
      <c r="C103" s="23" t="str">
        <f>VLOOKUP(B103,Joueurs!$C$2:$G$139,5,FALSE)</f>
        <v>CEIDF</v>
      </c>
      <c r="D103" s="119">
        <v>25</v>
      </c>
      <c r="E103" s="119">
        <v>27</v>
      </c>
      <c r="F103" s="119">
        <v>29</v>
      </c>
      <c r="G103" s="119">
        <v>32</v>
      </c>
    </row>
    <row r="104" spans="1:7" x14ac:dyDescent="0.3">
      <c r="A104" s="48" t="str">
        <f>VLOOKUP(B104,Joueurs!$C$2:$E$139,3,FALSE)</f>
        <v>H</v>
      </c>
      <c r="B104" s="23" t="s">
        <v>589</v>
      </c>
      <c r="C104" s="23" t="str">
        <f>VLOOKUP(B104,Joueurs!$C$2:$G$139,5,FALSE)</f>
        <v>CELC</v>
      </c>
      <c r="D104" s="119">
        <v>17</v>
      </c>
      <c r="E104" s="119">
        <v>34</v>
      </c>
      <c r="F104" s="119">
        <v>17</v>
      </c>
      <c r="G104" s="119">
        <v>34</v>
      </c>
    </row>
    <row r="105" spans="1:7" x14ac:dyDescent="0.3">
      <c r="A105" s="48" t="str">
        <f>VLOOKUP(B105,Joueurs!$C$2:$E$139,3,FALSE)</f>
        <v>H</v>
      </c>
      <c r="B105" s="23" t="s">
        <v>590</v>
      </c>
      <c r="C105" s="23" t="str">
        <f>VLOOKUP(B105,Joueurs!$C$2:$G$139,5,FALSE)</f>
        <v>CELC</v>
      </c>
      <c r="D105" s="119">
        <v>20</v>
      </c>
      <c r="E105" s="119">
        <v>39</v>
      </c>
      <c r="F105" s="119">
        <v>5</v>
      </c>
      <c r="G105" s="119">
        <v>22</v>
      </c>
    </row>
    <row r="106" spans="1:7" x14ac:dyDescent="0.3">
      <c r="A106" s="48" t="str">
        <f>VLOOKUP(B106,Joueurs!$C$2:$E$139,3,FALSE)</f>
        <v>H</v>
      </c>
      <c r="B106" s="23" t="s">
        <v>591</v>
      </c>
      <c r="C106" s="23" t="str">
        <f>VLOOKUP(B106,Joueurs!$C$2:$G$139,5,FALSE)</f>
        <v>CELC</v>
      </c>
      <c r="D106" s="119">
        <v>14</v>
      </c>
      <c r="E106" s="119">
        <v>26</v>
      </c>
      <c r="F106" s="119">
        <v>19</v>
      </c>
      <c r="G106" s="119">
        <v>32</v>
      </c>
    </row>
    <row r="107" spans="1:7" x14ac:dyDescent="0.3">
      <c r="A107" s="48" t="str">
        <f>VLOOKUP(B107,Joueurs!$C$2:$E$139,3,FALSE)</f>
        <v>F</v>
      </c>
      <c r="B107" s="23" t="s">
        <v>592</v>
      </c>
      <c r="C107" s="23" t="str">
        <f>VLOOKUP(B107,Joueurs!$C$2:$G$139,5,FALSE)</f>
        <v>CELC</v>
      </c>
      <c r="D107" s="119">
        <v>10</v>
      </c>
      <c r="E107" s="119">
        <v>27</v>
      </c>
      <c r="F107" s="119">
        <v>5</v>
      </c>
      <c r="G107" s="119">
        <v>22</v>
      </c>
    </row>
    <row r="108" spans="1:7" x14ac:dyDescent="0.3">
      <c r="A108" s="48" t="str">
        <f>VLOOKUP(B108,Joueurs!$C$2:$E$139,3,FALSE)</f>
        <v>H</v>
      </c>
      <c r="B108" s="23" t="s">
        <v>593</v>
      </c>
      <c r="C108" s="23" t="str">
        <f>VLOOKUP(B108,Joueurs!$C$2:$G$139,5,FALSE)</f>
        <v>CELC</v>
      </c>
      <c r="D108" s="119">
        <v>24</v>
      </c>
      <c r="E108" s="119">
        <v>33</v>
      </c>
      <c r="F108" s="119">
        <v>20</v>
      </c>
      <c r="G108" s="119">
        <v>32</v>
      </c>
    </row>
    <row r="109" spans="1:7" x14ac:dyDescent="0.3">
      <c r="A109" s="48" t="str">
        <f>VLOOKUP(B109,Joueurs!$C$2:$E$139,3,FALSE)</f>
        <v>F</v>
      </c>
      <c r="B109" s="23" t="s">
        <v>594</v>
      </c>
      <c r="C109" s="23" t="str">
        <f>VLOOKUP(B109,Joueurs!$C$2:$G$139,5,FALSE)</f>
        <v>CELC</v>
      </c>
      <c r="D109" s="119">
        <v>11</v>
      </c>
      <c r="E109" s="119">
        <v>32</v>
      </c>
      <c r="F109" s="119">
        <v>10</v>
      </c>
      <c r="G109" s="119">
        <v>37</v>
      </c>
    </row>
    <row r="110" spans="1:7" x14ac:dyDescent="0.3">
      <c r="A110" s="48" t="str">
        <f>VLOOKUP(B110,Joueurs!$C$2:$E$139,3,FALSE)</f>
        <v>H</v>
      </c>
      <c r="B110" s="23" t="s">
        <v>595</v>
      </c>
      <c r="C110" s="23" t="str">
        <f>VLOOKUP(B110,Joueurs!$C$2:$G$139,5,FALSE)</f>
        <v>CELC</v>
      </c>
      <c r="D110" s="119">
        <v>0</v>
      </c>
      <c r="E110" s="119">
        <v>0</v>
      </c>
      <c r="F110" s="119">
        <v>0</v>
      </c>
      <c r="G110" s="119">
        <v>0</v>
      </c>
    </row>
    <row r="111" spans="1:7" x14ac:dyDescent="0.3">
      <c r="A111" s="48" t="str">
        <f>VLOOKUP(B111,Joueurs!$C$2:$E$139,3,FALSE)</f>
        <v>H</v>
      </c>
      <c r="B111" s="23" t="s">
        <v>596</v>
      </c>
      <c r="C111" s="23" t="str">
        <f>VLOOKUP(B111,Joueurs!$C$2:$G$139,5,FALSE)</f>
        <v>CELR</v>
      </c>
      <c r="D111" s="119">
        <v>7</v>
      </c>
      <c r="E111" s="119">
        <v>33</v>
      </c>
      <c r="F111" s="119">
        <v>4</v>
      </c>
      <c r="G111" s="119">
        <v>34</v>
      </c>
    </row>
    <row r="112" spans="1:7" x14ac:dyDescent="0.3">
      <c r="A112" s="48" t="str">
        <f>VLOOKUP(B112,Joueurs!$C$2:$E$139,3,FALSE)</f>
        <v>F</v>
      </c>
      <c r="B112" s="23" t="s">
        <v>597</v>
      </c>
      <c r="C112" s="23" t="str">
        <f>VLOOKUP(B112,Joueurs!$C$2:$G$139,5,FALSE)</f>
        <v>CELR</v>
      </c>
      <c r="D112" s="119">
        <v>11</v>
      </c>
      <c r="E112" s="119">
        <v>36</v>
      </c>
      <c r="F112" s="119">
        <v>2</v>
      </c>
      <c r="G112" s="119">
        <v>13</v>
      </c>
    </row>
    <row r="113" spans="1:7" x14ac:dyDescent="0.3">
      <c r="A113" s="48" t="str">
        <f>VLOOKUP(B113,Joueurs!$C$2:$E$139,3,FALSE)</f>
        <v>H</v>
      </c>
      <c r="B113" s="23" t="s">
        <v>598</v>
      </c>
      <c r="C113" s="23" t="str">
        <f>VLOOKUP(B113,Joueurs!$C$2:$G$139,5,FALSE)</f>
        <v>CELR</v>
      </c>
      <c r="D113" s="119">
        <v>17</v>
      </c>
      <c r="E113" s="119">
        <v>32</v>
      </c>
      <c r="F113" s="119">
        <v>12</v>
      </c>
      <c r="G113" s="119">
        <v>24</v>
      </c>
    </row>
    <row r="114" spans="1:7" x14ac:dyDescent="0.3">
      <c r="A114" s="48" t="str">
        <f>VLOOKUP(B114,Joueurs!$C$2:$E$139,3,FALSE)</f>
        <v>H</v>
      </c>
      <c r="B114" s="23" t="s">
        <v>599</v>
      </c>
      <c r="C114" s="23" t="str">
        <f>VLOOKUP(B114,Joueurs!$C$2:$G$139,5,FALSE)</f>
        <v>CEMP</v>
      </c>
      <c r="D114" s="119">
        <v>22</v>
      </c>
      <c r="E114" s="119">
        <v>33</v>
      </c>
      <c r="F114" s="119">
        <v>16</v>
      </c>
      <c r="G114" s="119">
        <v>28</v>
      </c>
    </row>
    <row r="115" spans="1:7" x14ac:dyDescent="0.3">
      <c r="A115" s="48" t="str">
        <f>VLOOKUP(B115,Joueurs!$C$2:$E$139,3,FALSE)</f>
        <v>H</v>
      </c>
      <c r="B115" s="23" t="s">
        <v>600</v>
      </c>
      <c r="C115" s="23" t="str">
        <f>VLOOKUP(B115,Joueurs!$C$2:$G$139,5,FALSE)</f>
        <v>CEN</v>
      </c>
      <c r="D115" s="119">
        <v>0</v>
      </c>
      <c r="E115" s="119">
        <v>0</v>
      </c>
      <c r="F115" s="119">
        <v>0</v>
      </c>
      <c r="G115" s="119">
        <v>0</v>
      </c>
    </row>
    <row r="116" spans="1:7" x14ac:dyDescent="0.3">
      <c r="A116" s="48" t="str">
        <f>VLOOKUP(B116,Joueurs!$C$2:$E$139,3,FALSE)</f>
        <v>H</v>
      </c>
      <c r="B116" s="23" t="s">
        <v>601</v>
      </c>
      <c r="C116" s="23" t="str">
        <f>VLOOKUP(B116,Joueurs!$C$2:$G$139,5,FALSE)</f>
        <v>CEN</v>
      </c>
      <c r="D116" s="119">
        <v>14</v>
      </c>
      <c r="E116" s="119">
        <v>28</v>
      </c>
      <c r="F116" s="119">
        <v>13</v>
      </c>
      <c r="G116" s="119">
        <v>27</v>
      </c>
    </row>
    <row r="117" spans="1:7" x14ac:dyDescent="0.3">
      <c r="A117" s="48" t="str">
        <f>VLOOKUP(B117,Joueurs!$C$2:$E$139,3,FALSE)</f>
        <v>F</v>
      </c>
      <c r="B117" s="23" t="s">
        <v>602</v>
      </c>
      <c r="C117" s="23" t="str">
        <f>VLOOKUP(B117,Joueurs!$C$2:$G$139,5,FALSE)</f>
        <v>CEN</v>
      </c>
      <c r="D117" s="119">
        <v>12</v>
      </c>
      <c r="E117" s="119">
        <v>28</v>
      </c>
      <c r="F117" s="119">
        <v>14</v>
      </c>
      <c r="G117" s="119">
        <v>32</v>
      </c>
    </row>
    <row r="118" spans="1:7" x14ac:dyDescent="0.3">
      <c r="A118" s="48" t="str">
        <f>VLOOKUP(B118,Joueurs!$C$2:$E$139,3,FALSE)</f>
        <v>H</v>
      </c>
      <c r="B118" s="23" t="s">
        <v>603</v>
      </c>
      <c r="C118" s="23" t="str">
        <f>VLOOKUP(B118,Joueurs!$C$2:$G$139,5,FALSE)</f>
        <v>CEN</v>
      </c>
      <c r="D118" s="119">
        <v>10</v>
      </c>
      <c r="E118" s="119">
        <v>22</v>
      </c>
      <c r="F118" s="119">
        <v>4</v>
      </c>
      <c r="G118" s="119">
        <v>20</v>
      </c>
    </row>
    <row r="119" spans="1:7" x14ac:dyDescent="0.3">
      <c r="A119" s="48" t="str">
        <f>VLOOKUP(B119,Joueurs!$C$2:$E$139,3,FALSE)</f>
        <v>H</v>
      </c>
      <c r="B119" s="23" t="s">
        <v>604</v>
      </c>
      <c r="C119" s="23" t="str">
        <f>VLOOKUP(B119,Joueurs!$C$2:$G$139,5,FALSE)</f>
        <v>CEN</v>
      </c>
      <c r="D119" s="119">
        <v>14</v>
      </c>
      <c r="E119" s="119">
        <v>28</v>
      </c>
      <c r="F119" s="119">
        <v>18</v>
      </c>
      <c r="G119" s="119">
        <v>36</v>
      </c>
    </row>
    <row r="120" spans="1:7" x14ac:dyDescent="0.3">
      <c r="A120" s="48" t="str">
        <f>VLOOKUP(B120,Joueurs!$C$2:$E$139,3,FALSE)</f>
        <v>F</v>
      </c>
      <c r="B120" s="23" t="s">
        <v>605</v>
      </c>
      <c r="C120" s="23" t="str">
        <f>VLOOKUP(B120,Joueurs!$C$2:$G$139,5,FALSE)</f>
        <v>CEN</v>
      </c>
      <c r="D120" s="119">
        <v>8</v>
      </c>
      <c r="E120" s="119">
        <v>34</v>
      </c>
      <c r="F120" s="119">
        <v>7</v>
      </c>
      <c r="G120" s="119">
        <v>33</v>
      </c>
    </row>
    <row r="121" spans="1:7" x14ac:dyDescent="0.3">
      <c r="A121" s="48" t="str">
        <f>VLOOKUP(B121,Joueurs!$C$2:$E$139,3,FALSE)</f>
        <v>H</v>
      </c>
      <c r="B121" s="23" t="s">
        <v>606</v>
      </c>
      <c r="C121" s="23" t="str">
        <f>VLOOKUP(B121,Joueurs!$C$2:$G$139,5,FALSE)</f>
        <v>CEPAC</v>
      </c>
      <c r="D121" s="119">
        <v>1</v>
      </c>
      <c r="E121" s="119">
        <v>14</v>
      </c>
      <c r="F121" s="119">
        <v>3</v>
      </c>
      <c r="G121" s="119">
        <v>20</v>
      </c>
    </row>
    <row r="122" spans="1:7" x14ac:dyDescent="0.3">
      <c r="A122" s="48" t="str">
        <f>VLOOKUP(B122,Joueurs!$C$2:$E$139,3,FALSE)</f>
        <v>H</v>
      </c>
      <c r="B122" s="23" t="s">
        <v>607</v>
      </c>
      <c r="C122" s="23" t="str">
        <f>VLOOKUP(B122,Joueurs!$C$2:$G$139,5,FALSE)</f>
        <v>CEPAC</v>
      </c>
      <c r="D122" s="119">
        <v>26</v>
      </c>
      <c r="E122" s="119">
        <v>34</v>
      </c>
      <c r="F122" s="119">
        <v>22</v>
      </c>
      <c r="G122" s="119">
        <v>32</v>
      </c>
    </row>
    <row r="123" spans="1:7" x14ac:dyDescent="0.3">
      <c r="A123" s="48" t="str">
        <f>VLOOKUP(B123,Joueurs!$C$2:$E$139,3,FALSE)</f>
        <v>H</v>
      </c>
      <c r="B123" s="23" t="s">
        <v>608</v>
      </c>
      <c r="C123" s="23" t="str">
        <f>VLOOKUP(B123,Joueurs!$C$2:$G$139,5,FALSE)</f>
        <v>CEPAC</v>
      </c>
      <c r="D123" s="119">
        <v>16</v>
      </c>
      <c r="E123" s="119">
        <v>29</v>
      </c>
      <c r="F123" s="119">
        <v>16</v>
      </c>
      <c r="G123" s="119">
        <v>31</v>
      </c>
    </row>
    <row r="124" spans="1:7" x14ac:dyDescent="0.3">
      <c r="A124" s="48" t="str">
        <f>VLOOKUP(B124,Joueurs!$C$2:$E$139,3,FALSE)</f>
        <v>H</v>
      </c>
      <c r="B124" s="23" t="s">
        <v>609</v>
      </c>
      <c r="C124" s="23" t="str">
        <f>VLOOKUP(B124,Joueurs!$C$2:$G$139,5,FALSE)</f>
        <v>CEPAC</v>
      </c>
      <c r="D124" s="119">
        <v>7</v>
      </c>
      <c r="E124" s="119">
        <v>33</v>
      </c>
      <c r="F124" s="119">
        <v>6</v>
      </c>
      <c r="G124" s="119">
        <v>35</v>
      </c>
    </row>
    <row r="125" spans="1:7" x14ac:dyDescent="0.3">
      <c r="A125" s="48" t="str">
        <f>VLOOKUP(B125,Joueurs!$C$2:$E$139,3,FALSE)</f>
        <v>F</v>
      </c>
      <c r="B125" s="23" t="s">
        <v>610</v>
      </c>
      <c r="C125" s="23" t="str">
        <f>VLOOKUP(B125,Joueurs!$C$2:$G$139,5,FALSE)</f>
        <v>CEPAC</v>
      </c>
      <c r="D125" s="119">
        <v>10</v>
      </c>
      <c r="E125" s="119">
        <v>27</v>
      </c>
      <c r="F125" s="119">
        <v>7</v>
      </c>
      <c r="G125" s="119">
        <v>24</v>
      </c>
    </row>
    <row r="126" spans="1:7" x14ac:dyDescent="0.3">
      <c r="A126" s="48" t="str">
        <f>VLOOKUP(B126,Joueurs!$C$2:$E$139,3,FALSE)</f>
        <v>H</v>
      </c>
      <c r="B126" s="23" t="s">
        <v>611</v>
      </c>
      <c r="C126" s="23" t="str">
        <f>VLOOKUP(B126,Joueurs!$C$2:$G$139,5,FALSE)</f>
        <v>CEPAC</v>
      </c>
      <c r="D126" s="119">
        <v>18</v>
      </c>
      <c r="E126" s="119">
        <v>36</v>
      </c>
      <c r="F126" s="119">
        <v>13</v>
      </c>
      <c r="G126" s="119">
        <v>30</v>
      </c>
    </row>
    <row r="127" spans="1:7" x14ac:dyDescent="0.3">
      <c r="A127" s="48" t="str">
        <f>VLOOKUP(B127,Joueurs!$C$2:$E$139,3,FALSE)</f>
        <v>H</v>
      </c>
      <c r="B127" s="23" t="s">
        <v>612</v>
      </c>
      <c r="C127" s="23" t="str">
        <f>VLOOKUP(B127,Joueurs!$C$2:$G$139,5,FALSE)</f>
        <v>CEPAL</v>
      </c>
      <c r="D127" s="119">
        <v>11</v>
      </c>
      <c r="E127" s="119">
        <v>33</v>
      </c>
      <c r="F127" s="119">
        <v>5</v>
      </c>
      <c r="G127" s="119">
        <v>22</v>
      </c>
    </row>
    <row r="128" spans="1:7" x14ac:dyDescent="0.3">
      <c r="A128" s="48" t="str">
        <f>VLOOKUP(B128,Joueurs!$C$2:$E$139,3,FALSE)</f>
        <v>H</v>
      </c>
      <c r="B128" s="23" t="s">
        <v>613</v>
      </c>
      <c r="C128" s="23" t="str">
        <f>VLOOKUP(B128,Joueurs!$C$2:$G$139,5,FALSE)</f>
        <v>CEPAL</v>
      </c>
      <c r="D128" s="119">
        <v>15</v>
      </c>
      <c r="E128" s="119">
        <v>42</v>
      </c>
      <c r="F128" s="119">
        <v>10</v>
      </c>
      <c r="G128" s="119">
        <v>39</v>
      </c>
    </row>
    <row r="129" spans="1:7" x14ac:dyDescent="0.3">
      <c r="A129" s="48" t="str">
        <f>VLOOKUP(B129,Joueurs!$C$2:$E$139,3,FALSE)</f>
        <v>H</v>
      </c>
      <c r="B129" s="23" t="s">
        <v>614</v>
      </c>
      <c r="C129" s="23" t="str">
        <f>VLOOKUP(B129,Joueurs!$C$2:$G$139,5,FALSE)</f>
        <v>NATIXIS</v>
      </c>
      <c r="D129" s="119">
        <v>19</v>
      </c>
      <c r="E129" s="119">
        <v>40</v>
      </c>
      <c r="F129" s="119">
        <v>13</v>
      </c>
      <c r="G129" s="119">
        <v>34</v>
      </c>
    </row>
    <row r="130" spans="1:7" x14ac:dyDescent="0.3">
      <c r="A130" s="48" t="str">
        <f>VLOOKUP(B130,Joueurs!$C$2:$E$139,3,FALSE)</f>
        <v>H</v>
      </c>
      <c r="B130" s="23" t="s">
        <v>615</v>
      </c>
      <c r="C130" s="23" t="str">
        <f>VLOOKUP(B130,Joueurs!$C$2:$G$139,5,FALSE)</f>
        <v>NATIXIS</v>
      </c>
      <c r="D130" s="119">
        <v>13</v>
      </c>
      <c r="E130" s="119">
        <v>31</v>
      </c>
      <c r="F130" s="119">
        <v>17</v>
      </c>
      <c r="G130" s="119">
        <v>35</v>
      </c>
    </row>
    <row r="131" spans="1:7" x14ac:dyDescent="0.3">
      <c r="A131" s="48" t="str">
        <f>VLOOKUP(B131,Joueurs!$C$2:$E$139,3,FALSE)</f>
        <v>H</v>
      </c>
      <c r="B131" s="23" t="s">
        <v>616</v>
      </c>
      <c r="C131" s="23" t="str">
        <f>VLOOKUP(B131,Joueurs!$C$2:$G$139,5,FALSE)</f>
        <v>NATIXIS</v>
      </c>
      <c r="D131" s="119">
        <v>14</v>
      </c>
      <c r="E131" s="119">
        <v>28</v>
      </c>
      <c r="F131" s="119">
        <v>9</v>
      </c>
      <c r="G131" s="119">
        <v>25</v>
      </c>
    </row>
    <row r="132" spans="1:7" x14ac:dyDescent="0.3">
      <c r="A132" s="48" t="str">
        <f>VLOOKUP(B132,Joueurs!$C$2:$E$139,3,FALSE)</f>
        <v>H</v>
      </c>
      <c r="B132" s="23" t="s">
        <v>617</v>
      </c>
      <c r="C132" s="23" t="str">
        <f>VLOOKUP(B132,Joueurs!$C$2:$G$139,5,FALSE)</f>
        <v>NATIXIS</v>
      </c>
      <c r="D132" s="119">
        <v>15</v>
      </c>
      <c r="E132" s="119">
        <v>36</v>
      </c>
      <c r="F132" s="119">
        <v>15</v>
      </c>
      <c r="G132" s="119">
        <v>33</v>
      </c>
    </row>
    <row r="133" spans="1:7" x14ac:dyDescent="0.3">
      <c r="A133" s="48" t="str">
        <f>VLOOKUP(B133,Joueurs!$C$2:$E$139,3,FALSE)</f>
        <v>H</v>
      </c>
      <c r="B133" s="23" t="s">
        <v>618</v>
      </c>
      <c r="C133" s="23" t="str">
        <f>VLOOKUP(B133,Joueurs!$C$2:$G$139,5,FALSE)</f>
        <v>NATIXIS</v>
      </c>
      <c r="D133" s="119">
        <v>0</v>
      </c>
      <c r="E133" s="119">
        <v>0</v>
      </c>
      <c r="F133" s="119">
        <v>16</v>
      </c>
      <c r="G133" s="119">
        <v>26</v>
      </c>
    </row>
    <row r="134" spans="1:7" x14ac:dyDescent="0.3">
      <c r="A134" s="48" t="str">
        <f>VLOOKUP(B134,Joueurs!$C$2:$E$139,3,FALSE)</f>
        <v>H</v>
      </c>
      <c r="B134" s="23" t="s">
        <v>619</v>
      </c>
      <c r="C134" s="23" t="str">
        <f>VLOOKUP(B134,Joueurs!$C$2:$G$139,5,FALSE)</f>
        <v>NATIXIS</v>
      </c>
      <c r="D134" s="119">
        <v>20</v>
      </c>
      <c r="E134" s="119">
        <v>35</v>
      </c>
      <c r="F134" s="119">
        <v>13</v>
      </c>
      <c r="G134" s="119">
        <v>29</v>
      </c>
    </row>
    <row r="135" spans="1:7" x14ac:dyDescent="0.3">
      <c r="A135" s="48" t="str">
        <f>VLOOKUP(B135,Joueurs!$C$2:$E$139,3,FALSE)</f>
        <v>H</v>
      </c>
      <c r="B135" s="23" t="s">
        <v>620</v>
      </c>
      <c r="C135" s="23" t="str">
        <f>VLOOKUP(B135,Joueurs!$C$2:$G$139,5,FALSE)</f>
        <v>NATIXIS</v>
      </c>
      <c r="D135" s="119">
        <v>20</v>
      </c>
      <c r="E135" s="119">
        <v>35</v>
      </c>
      <c r="F135" s="119">
        <v>17</v>
      </c>
      <c r="G135" s="119">
        <v>33</v>
      </c>
    </row>
    <row r="136" spans="1:7" x14ac:dyDescent="0.3">
      <c r="A136" s="48" t="str">
        <f>VLOOKUP(B136,Joueurs!$C$2:$E$139,3,FALSE)</f>
        <v>F</v>
      </c>
      <c r="B136" s="23" t="s">
        <v>621</v>
      </c>
      <c r="C136" s="23" t="str">
        <f>VLOOKUP(B136,Joueurs!$C$2:$G$139,5,FALSE)</f>
        <v>NATIXIS</v>
      </c>
      <c r="D136" s="119">
        <v>0</v>
      </c>
      <c r="E136" s="119">
        <v>0</v>
      </c>
      <c r="F136" s="119">
        <v>0</v>
      </c>
      <c r="G136" s="119">
        <v>0</v>
      </c>
    </row>
    <row r="137" spans="1:7" x14ac:dyDescent="0.3">
      <c r="A137" s="48" t="str">
        <f>VLOOKUP(B137,Joueurs!$C$2:$E$139,3,FALSE)</f>
        <v>H</v>
      </c>
      <c r="B137" s="23" t="s">
        <v>622</v>
      </c>
      <c r="C137" s="23" t="str">
        <f>VLOOKUP(B137,Joueurs!$C$2:$G$139,5,FALSE)</f>
        <v>NATIXIS</v>
      </c>
      <c r="D137" s="119">
        <v>10</v>
      </c>
      <c r="E137" s="119">
        <v>30</v>
      </c>
      <c r="F137" s="119">
        <v>10</v>
      </c>
      <c r="G137" s="119">
        <v>32</v>
      </c>
    </row>
    <row r="138" spans="1:7" x14ac:dyDescent="0.3">
      <c r="A138" s="48" t="str">
        <f>VLOOKUP(B138,Joueurs!$C$2:$E$139,3,FALSE)</f>
        <v>F</v>
      </c>
      <c r="B138" s="23" t="s">
        <v>623</v>
      </c>
      <c r="C138" s="23" t="str">
        <f>VLOOKUP(B138,Joueurs!$C$2:$G$139,5,FALSE)</f>
        <v>NATIXIS</v>
      </c>
      <c r="D138" s="119">
        <v>0</v>
      </c>
      <c r="E138" s="119">
        <v>0</v>
      </c>
      <c r="F138" s="119">
        <v>0</v>
      </c>
      <c r="G138" s="119">
        <v>0</v>
      </c>
    </row>
    <row r="139" spans="1:7" x14ac:dyDescent="0.3">
      <c r="A139" s="48" t="str">
        <f>VLOOKUP(B139,Joueurs!$C$2:$E$139,3,FALSE)</f>
        <v>H</v>
      </c>
      <c r="B139" s="23" t="s">
        <v>624</v>
      </c>
      <c r="C139" s="23" t="str">
        <f>VLOOKUP(B139,Joueurs!$C$2:$G$139,5,FALSE)</f>
        <v>NATIXIS</v>
      </c>
      <c r="D139" s="119">
        <v>13</v>
      </c>
      <c r="E139" s="119">
        <v>31</v>
      </c>
      <c r="F139" s="119">
        <v>7</v>
      </c>
      <c r="G139" s="119">
        <v>29</v>
      </c>
    </row>
  </sheetData>
  <sheetProtection algorithmName="SHA-512" hashValue="SgHNr1AnynjAshx9HhZjhkXCElEsbD6lhDslkI4tCc2js9MD6u2h8tkaOoz5kDmYdE/xb+Z6HvY942JI/ZBfIg==" saltValue="QcaEEHVXCXC+9lZipZ7uk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A9277-D319-4A03-A4CB-B0075601B512}">
  <sheetPr>
    <tabColor rgb="FFFFFF00"/>
  </sheetPr>
  <dimension ref="A1:AH51"/>
  <sheetViews>
    <sheetView workbookViewId="0">
      <selection activeCell="H19" sqref="H19"/>
    </sheetView>
  </sheetViews>
  <sheetFormatPr baseColWidth="10" defaultColWidth="10.6640625" defaultRowHeight="14.4" x14ac:dyDescent="0.3"/>
  <cols>
    <col min="1" max="1" width="12.6640625" bestFit="1" customWidth="1"/>
    <col min="2" max="2" width="19.5546875" bestFit="1" customWidth="1"/>
    <col min="3" max="3" width="7.44140625" bestFit="1" customWidth="1"/>
    <col min="8" max="8" width="12.6640625" bestFit="1" customWidth="1"/>
    <col min="9" max="9" width="31.88671875" bestFit="1" customWidth="1"/>
    <col min="10" max="10" width="7.6640625" bestFit="1" customWidth="1"/>
    <col min="15" max="15" width="11.88671875" bestFit="1" customWidth="1"/>
    <col min="16" max="16" width="19.5546875" bestFit="1" customWidth="1"/>
    <col min="17" max="17" width="14" bestFit="1" customWidth="1"/>
    <col min="22" max="22" width="11.88671875" bestFit="1" customWidth="1"/>
    <col min="23" max="23" width="23" customWidth="1"/>
    <col min="24" max="24" width="14" bestFit="1" customWidth="1"/>
    <col min="29" max="29" width="11.88671875" bestFit="1" customWidth="1"/>
    <col min="30" max="30" width="18.6640625" customWidth="1"/>
    <col min="31" max="31" width="7.88671875" bestFit="1" customWidth="1"/>
  </cols>
  <sheetData>
    <row r="1" spans="1:34" s="58" customFormat="1" x14ac:dyDescent="0.3">
      <c r="B1" s="171" t="s">
        <v>625</v>
      </c>
      <c r="C1" s="172"/>
      <c r="D1" s="173"/>
      <c r="E1" s="173"/>
      <c r="F1" s="174"/>
      <c r="I1" s="171" t="s">
        <v>626</v>
      </c>
      <c r="J1" s="172"/>
      <c r="K1" s="173"/>
      <c r="L1" s="173"/>
      <c r="M1" s="174"/>
      <c r="P1" s="175" t="s">
        <v>627</v>
      </c>
      <c r="Q1" s="176"/>
      <c r="R1" s="177"/>
      <c r="S1" s="177"/>
      <c r="T1" s="178"/>
      <c r="W1" s="175" t="s">
        <v>628</v>
      </c>
      <c r="X1" s="176"/>
      <c r="Y1" s="177"/>
      <c r="Z1" s="177"/>
      <c r="AA1" s="178"/>
      <c r="AD1" s="175" t="s">
        <v>629</v>
      </c>
      <c r="AE1" s="176"/>
      <c r="AF1" s="177"/>
      <c r="AG1" s="177"/>
      <c r="AH1" s="178"/>
    </row>
    <row r="2" spans="1:34" s="58" customFormat="1" ht="15" thickBot="1" x14ac:dyDescent="0.35">
      <c r="B2" s="59" t="s">
        <v>630</v>
      </c>
      <c r="C2" s="128" t="s">
        <v>482</v>
      </c>
      <c r="D2" s="60" t="s">
        <v>483</v>
      </c>
      <c r="E2" s="60" t="s">
        <v>485</v>
      </c>
      <c r="F2" s="61" t="s">
        <v>631</v>
      </c>
      <c r="I2" s="59" t="s">
        <v>630</v>
      </c>
      <c r="J2" s="128" t="s">
        <v>482</v>
      </c>
      <c r="K2" s="60" t="s">
        <v>483</v>
      </c>
      <c r="L2" s="60" t="s">
        <v>485</v>
      </c>
      <c r="M2" s="61" t="s">
        <v>631</v>
      </c>
      <c r="P2" s="62" t="s">
        <v>481</v>
      </c>
      <c r="Q2" s="132" t="s">
        <v>482</v>
      </c>
      <c r="R2" s="63" t="s">
        <v>483</v>
      </c>
      <c r="S2" s="63" t="s">
        <v>485</v>
      </c>
      <c r="T2" s="64" t="s">
        <v>631</v>
      </c>
      <c r="W2" s="62" t="s">
        <v>481</v>
      </c>
      <c r="X2" s="132" t="s">
        <v>482</v>
      </c>
      <c r="Y2" s="63" t="s">
        <v>483</v>
      </c>
      <c r="Z2" s="63" t="s">
        <v>485</v>
      </c>
      <c r="AA2" s="64" t="s">
        <v>631</v>
      </c>
      <c r="AD2" s="62" t="s">
        <v>481</v>
      </c>
      <c r="AE2" s="132" t="s">
        <v>482</v>
      </c>
      <c r="AF2" s="63" t="s">
        <v>483</v>
      </c>
      <c r="AG2" s="63" t="s">
        <v>485</v>
      </c>
      <c r="AH2" s="64" t="s">
        <v>631</v>
      </c>
    </row>
    <row r="3" spans="1:34" ht="15" thickBot="1" x14ac:dyDescent="0.35">
      <c r="A3" s="37" t="s">
        <v>632</v>
      </c>
      <c r="B3" s="38" t="s">
        <v>543</v>
      </c>
      <c r="C3" s="129" t="str" cm="1">
        <f t="array" ref="C3:C12">VLOOKUP(B3:B12,'Feuille saisie score'!$B$2:$C$139,2,FALSE)</f>
        <v>CEGEE</v>
      </c>
      <c r="D3" s="50">
        <f>VLOOKUP(B3,'Feuille saisie score'!$B$2:$D$139,3,FALSE)</f>
        <v>10</v>
      </c>
      <c r="E3" s="50">
        <f>VLOOKUP('Prix Indiv Brut (calcul)'!B3,'Feuille saisie score'!$B$2:$F$139,5,FALSE)</f>
        <v>19</v>
      </c>
      <c r="F3" s="51">
        <f t="shared" ref="F3:F12" si="0">SUM(D3:E3)</f>
        <v>29</v>
      </c>
      <c r="H3" s="37" t="s">
        <v>632</v>
      </c>
      <c r="I3" s="38" t="s">
        <v>544</v>
      </c>
      <c r="J3" s="129" t="str" cm="1">
        <f t="array" ref="J3:J19">VLOOKUP(I3:I19,'Feuille saisie score'!$B$2:$C$139,2,FALSE)</f>
        <v>CEGEE</v>
      </c>
      <c r="K3" s="50">
        <f>VLOOKUP(I3,'Feuille saisie score'!$B$2:$D$139,3,FALSE)</f>
        <v>4</v>
      </c>
      <c r="L3" s="50">
        <f>VLOOKUP('Prix Indiv Brut (calcul)'!I3,'Feuille saisie score'!$B$2:$F$139,5,FALSE)</f>
        <v>2</v>
      </c>
      <c r="M3" s="55">
        <f>SUM(K3:L3)</f>
        <v>6</v>
      </c>
      <c r="O3" s="37" t="s">
        <v>633</v>
      </c>
      <c r="P3" s="38" t="s">
        <v>492</v>
      </c>
      <c r="Q3" s="129" t="str" cm="1">
        <f t="array" ref="Q3:Q30">VLOOKUP(P3:P30,'Feuille saisie score'!$B$2:$C$139,2,FALSE)</f>
        <v>BPALC</v>
      </c>
      <c r="R3" s="50">
        <f>VLOOKUP(P3,'Feuille saisie score'!$B$2:$D$139,3,FALSE)</f>
        <v>16</v>
      </c>
      <c r="S3" s="50">
        <f>VLOOKUP('Prix Indiv Brut (calcul)'!P3,'Feuille saisie score'!$B$2:$F$139,5,FALSE)</f>
        <v>19</v>
      </c>
      <c r="T3" s="55">
        <f>SUM(R3:S3)</f>
        <v>35</v>
      </c>
      <c r="V3" s="37" t="s">
        <v>633</v>
      </c>
      <c r="W3" s="38" t="s">
        <v>614</v>
      </c>
      <c r="X3" s="129" t="str" cm="1">
        <f t="array" ref="X3:X51">VLOOKUP(W3:W51,'Feuille saisie score'!$B$2:$C$139,2,FALSE)</f>
        <v>NATIXIS</v>
      </c>
      <c r="Y3" s="66">
        <f>VLOOKUP(W3,'Feuille saisie score'!$B$2:$D$139,3,FALSE)</f>
        <v>19</v>
      </c>
      <c r="Z3" s="66">
        <f>VLOOKUP('Prix Indiv Brut (calcul)'!W3,'Feuille saisie score'!$B$2:$F$139,5,FALSE)</f>
        <v>13</v>
      </c>
      <c r="AA3" s="51">
        <f>SUM(Y3:Z3)</f>
        <v>32</v>
      </c>
      <c r="AC3" s="37" t="s">
        <v>633</v>
      </c>
      <c r="AD3" s="38" t="s">
        <v>552</v>
      </c>
      <c r="AE3" s="129" t="str" cm="1">
        <f t="array" ref="AE3:AE36">VLOOKUP(AD3:AD36,'Feuille saisie score'!$B$2:$C$139,2,FALSE)</f>
        <v>CEHDF</v>
      </c>
      <c r="AF3" s="50">
        <f>VLOOKUP(AD3,'Feuille saisie score'!$B$2:$D$139,3,FALSE)</f>
        <v>13</v>
      </c>
      <c r="AG3" s="50">
        <f>VLOOKUP('Prix Indiv Brut (calcul)'!AD3,'Feuille saisie score'!$B$2:$F$139,5,FALSE)</f>
        <v>12</v>
      </c>
      <c r="AH3" s="55">
        <f>SUM(AF3:AG3)</f>
        <v>25</v>
      </c>
    </row>
    <row r="4" spans="1:34" ht="15" thickBot="1" x14ac:dyDescent="0.35">
      <c r="A4" s="37" t="s">
        <v>632</v>
      </c>
      <c r="B4" s="24" t="s">
        <v>565</v>
      </c>
      <c r="C4" s="130" t="str">
        <v>CEIDF</v>
      </c>
      <c r="D4" s="48">
        <f>VLOOKUP(B4,'Feuille saisie score'!$B$2:$D$139,3,FALSE)</f>
        <v>22</v>
      </c>
      <c r="E4" s="48">
        <f>VLOOKUP('Prix Indiv Brut (calcul)'!B4,'Feuille saisie score'!$B$2:$F$139,5,FALSE)</f>
        <v>11</v>
      </c>
      <c r="F4" s="52">
        <f t="shared" si="0"/>
        <v>33</v>
      </c>
      <c r="I4" s="24" t="s">
        <v>569</v>
      </c>
      <c r="J4" s="130" t="str">
        <v>CEIDF</v>
      </c>
      <c r="K4" s="48">
        <f>VLOOKUP(I4,'Feuille saisie score'!$B$2:$D$139,3,FALSE)</f>
        <v>3</v>
      </c>
      <c r="L4" s="48">
        <f>VLOOKUP('Prix Indiv Brut (calcul)'!I4,'Feuille saisie score'!$B$2:$F$139,5,FALSE)</f>
        <v>7</v>
      </c>
      <c r="M4" s="56">
        <f t="shared" ref="M4:M19" si="1">SUM(K4:L4)</f>
        <v>10</v>
      </c>
      <c r="O4" s="37" t="s">
        <v>633</v>
      </c>
      <c r="P4" s="24" t="s">
        <v>527</v>
      </c>
      <c r="Q4" s="130" t="str">
        <v>CEAPC</v>
      </c>
      <c r="R4" s="48">
        <f>VLOOKUP(P4,'Feuille saisie score'!$B$2:$D$139,3,FALSE)</f>
        <v>11</v>
      </c>
      <c r="S4" s="48">
        <f>VLOOKUP('Prix Indiv Brut (calcul)'!P4,'Feuille saisie score'!$B$2:$F$139,5,FALSE)</f>
        <v>22</v>
      </c>
      <c r="T4" s="56">
        <f t="shared" ref="T4:T30" si="2">SUM(R4:S4)</f>
        <v>33</v>
      </c>
      <c r="V4" s="37" t="s">
        <v>633</v>
      </c>
      <c r="W4" s="24" t="s">
        <v>566</v>
      </c>
      <c r="X4" s="130" t="str">
        <v>CEIDF</v>
      </c>
      <c r="Y4" s="67">
        <f>VLOOKUP(W4,'Feuille saisie score'!$B$2:$D$139,3,FALSE)</f>
        <v>0</v>
      </c>
      <c r="Z4" s="67">
        <f>VLOOKUP('Prix Indiv Brut (calcul)'!W4,'Feuille saisie score'!$B$2:$F$139,5,FALSE)</f>
        <v>0</v>
      </c>
      <c r="AA4" s="52">
        <f t="shared" ref="AA4:AA51" si="3">SUM(Y4:Z4)</f>
        <v>0</v>
      </c>
      <c r="AD4" s="24" t="s">
        <v>606</v>
      </c>
      <c r="AE4" s="130" t="str">
        <v>CEPAC</v>
      </c>
      <c r="AF4" s="48">
        <f>VLOOKUP(AD4,'Feuille saisie score'!$B$2:$D$139,3,FALSE)</f>
        <v>1</v>
      </c>
      <c r="AG4" s="48">
        <f>VLOOKUP('Prix Indiv Brut (calcul)'!AD4,'Feuille saisie score'!$B$2:$F$139,5,FALSE)</f>
        <v>3</v>
      </c>
      <c r="AH4" s="56">
        <f t="shared" ref="AH4:AH36" si="4">SUM(AF4:AG4)</f>
        <v>4</v>
      </c>
    </row>
    <row r="5" spans="1:34" ht="15" thickBot="1" x14ac:dyDescent="0.35">
      <c r="B5" s="24" t="s">
        <v>602</v>
      </c>
      <c r="C5" s="130" t="str">
        <v>CEN</v>
      </c>
      <c r="D5" s="48">
        <f>VLOOKUP(B5,'Feuille saisie score'!$B$2:$D$139,3,FALSE)</f>
        <v>12</v>
      </c>
      <c r="E5" s="48">
        <f>VLOOKUP('Prix Indiv Brut (calcul)'!B5,'Feuille saisie score'!$B$2:$F$139,5,FALSE)</f>
        <v>14</v>
      </c>
      <c r="F5" s="52">
        <f t="shared" si="0"/>
        <v>26</v>
      </c>
      <c r="I5" s="24" t="s">
        <v>571</v>
      </c>
      <c r="J5" s="130" t="str">
        <v>CEIDF</v>
      </c>
      <c r="K5" s="48">
        <f>VLOOKUP(I5,'Feuille saisie score'!$B$2:$D$139,3,FALSE)</f>
        <v>0</v>
      </c>
      <c r="L5" s="48">
        <f>VLOOKUP('Prix Indiv Brut (calcul)'!I5,'Feuille saisie score'!$B$2:$F$139,5,FALSE)</f>
        <v>0</v>
      </c>
      <c r="M5" s="56">
        <f t="shared" si="1"/>
        <v>0</v>
      </c>
      <c r="O5" s="37" t="s">
        <v>633</v>
      </c>
      <c r="P5" s="24" t="s">
        <v>499</v>
      </c>
      <c r="Q5" s="130" t="str">
        <v>BPAURA</v>
      </c>
      <c r="R5" s="48">
        <f>VLOOKUP(P5,'Feuille saisie score'!$B$2:$D$139,3,FALSE)</f>
        <v>24</v>
      </c>
      <c r="S5" s="48">
        <f>VLOOKUP('Prix Indiv Brut (calcul)'!P5,'Feuille saisie score'!$B$2:$F$139,5,FALSE)</f>
        <v>22</v>
      </c>
      <c r="T5" s="56">
        <f t="shared" si="2"/>
        <v>46</v>
      </c>
      <c r="W5" s="24" t="s">
        <v>553</v>
      </c>
      <c r="X5" s="130" t="str">
        <v>CEHDF</v>
      </c>
      <c r="Y5" s="67">
        <f>VLOOKUP(W5,'Feuille saisie score'!$B$2:$D$139,3,FALSE)</f>
        <v>17</v>
      </c>
      <c r="Z5" s="67">
        <f>VLOOKUP('Prix Indiv Brut (calcul)'!W5,'Feuille saisie score'!$B$2:$F$139,5,FALSE)</f>
        <v>5</v>
      </c>
      <c r="AA5" s="52">
        <f t="shared" si="3"/>
        <v>22</v>
      </c>
      <c r="AD5" s="24" t="s">
        <v>505</v>
      </c>
      <c r="AE5" s="130" t="str">
        <v>BPBFC</v>
      </c>
      <c r="AF5" s="48">
        <f>VLOOKUP(AD5,'Feuille saisie score'!$B$2:$D$139,3,FALSE)</f>
        <v>7</v>
      </c>
      <c r="AG5" s="48">
        <f>VLOOKUP('Prix Indiv Brut (calcul)'!AD5,'Feuille saisie score'!$B$2:$F$139,5,FALSE)</f>
        <v>7</v>
      </c>
      <c r="AH5" s="56">
        <f t="shared" si="4"/>
        <v>14</v>
      </c>
    </row>
    <row r="6" spans="1:34" x14ac:dyDescent="0.3">
      <c r="B6" s="24" t="s">
        <v>515</v>
      </c>
      <c r="C6" s="130" t="str">
        <v>BPCE SI</v>
      </c>
      <c r="D6" s="48">
        <f>VLOOKUP(B6,'Feuille saisie score'!$B$2:$D$139,3,FALSE)</f>
        <v>19</v>
      </c>
      <c r="E6" s="48">
        <f>VLOOKUP('Prix Indiv Brut (calcul)'!B6,'Feuille saisie score'!$B$2:$F$139,5,FALSE)</f>
        <v>23</v>
      </c>
      <c r="F6" s="52">
        <f>SUM(D6:E6)</f>
        <v>42</v>
      </c>
      <c r="I6" s="24" t="s">
        <v>528</v>
      </c>
      <c r="J6" s="130" t="str">
        <v>CEAPC</v>
      </c>
      <c r="K6" s="48">
        <f>VLOOKUP(I6,'Feuille saisie score'!$B$2:$D$139,3,FALSE)</f>
        <v>6</v>
      </c>
      <c r="L6" s="48">
        <f>VLOOKUP('Prix Indiv Brut (calcul)'!I6,'Feuille saisie score'!$B$2:$F$139,5,FALSE)</f>
        <v>5</v>
      </c>
      <c r="M6" s="56">
        <f t="shared" si="1"/>
        <v>11</v>
      </c>
      <c r="P6" s="24" t="s">
        <v>541</v>
      </c>
      <c r="Q6" s="130" t="str">
        <v>CECAZ</v>
      </c>
      <c r="R6" s="48">
        <f>VLOOKUP(P6,'Feuille saisie score'!$B$2:$D$139,3,FALSE)</f>
        <v>20</v>
      </c>
      <c r="S6" s="48">
        <f>VLOOKUP('Prix Indiv Brut (calcul)'!P6,'Feuille saisie score'!$B$2:$F$139,5,FALSE)</f>
        <v>15</v>
      </c>
      <c r="T6" s="56">
        <f t="shared" si="2"/>
        <v>35</v>
      </c>
      <c r="W6" s="24" t="s">
        <v>589</v>
      </c>
      <c r="X6" s="130" t="str">
        <v>CELC</v>
      </c>
      <c r="Y6" s="67">
        <f>VLOOKUP(W6,'Feuille saisie score'!$B$2:$D$139,3,FALSE)</f>
        <v>17</v>
      </c>
      <c r="Z6" s="67">
        <f>VLOOKUP('Prix Indiv Brut (calcul)'!W6,'Feuille saisie score'!$B$2:$F$139,5,FALSE)</f>
        <v>17</v>
      </c>
      <c r="AA6" s="52">
        <f t="shared" si="3"/>
        <v>34</v>
      </c>
      <c r="AD6" s="24" t="s">
        <v>510</v>
      </c>
      <c r="AE6" s="130" t="str">
        <v>BPCE SA</v>
      </c>
      <c r="AF6" s="48">
        <f>VLOOKUP(AD6,'Feuille saisie score'!$B$2:$D$139,3,FALSE)</f>
        <v>2</v>
      </c>
      <c r="AG6" s="48">
        <f>VLOOKUP('Prix Indiv Brut (calcul)'!AD6,'Feuille saisie score'!$B$2:$F$139,5,FALSE)</f>
        <v>2</v>
      </c>
      <c r="AH6" s="56">
        <f t="shared" si="4"/>
        <v>4</v>
      </c>
    </row>
    <row r="7" spans="1:34" x14ac:dyDescent="0.3">
      <c r="B7" s="24" t="s">
        <v>506</v>
      </c>
      <c r="C7" s="130" t="str">
        <v>BPBFC</v>
      </c>
      <c r="D7" s="48">
        <f>VLOOKUP(B7,'Feuille saisie score'!$B$2:$D$139,3,FALSE)</f>
        <v>14</v>
      </c>
      <c r="E7" s="48">
        <f>VLOOKUP('Prix Indiv Brut (calcul)'!B7,'Feuille saisie score'!$B$2:$F$139,5,FALSE)</f>
        <v>13</v>
      </c>
      <c r="F7" s="52">
        <f t="shared" si="0"/>
        <v>27</v>
      </c>
      <c r="I7" s="24" t="s">
        <v>500</v>
      </c>
      <c r="J7" s="130" t="str">
        <v>BPAURA</v>
      </c>
      <c r="K7" s="48">
        <f>VLOOKUP(I7,'Feuille saisie score'!$B$2:$D$139,3,FALSE)</f>
        <v>4</v>
      </c>
      <c r="L7" s="48">
        <f>VLOOKUP('Prix Indiv Brut (calcul)'!I7,'Feuille saisie score'!$B$2:$F$139,5,FALSE)</f>
        <v>3</v>
      </c>
      <c r="M7" s="56">
        <f t="shared" si="1"/>
        <v>7</v>
      </c>
      <c r="P7" s="24" t="s">
        <v>487</v>
      </c>
      <c r="Q7" s="130" t="str">
        <v>Banque Palatine</v>
      </c>
      <c r="R7" s="48">
        <f>VLOOKUP(P7,'Feuille saisie score'!$B$2:$D$139,3,FALSE)</f>
        <v>28</v>
      </c>
      <c r="S7" s="48">
        <f>VLOOKUP('Prix Indiv Brut (calcul)'!P7,'Feuille saisie score'!$B$2:$F$139,5,FALSE)</f>
        <v>28</v>
      </c>
      <c r="T7" s="56">
        <f t="shared" si="2"/>
        <v>56</v>
      </c>
      <c r="W7" s="24" t="s">
        <v>590</v>
      </c>
      <c r="X7" s="130" t="str">
        <v>CELC</v>
      </c>
      <c r="Y7" s="67">
        <f>VLOOKUP(W7,'Feuille saisie score'!$B$2:$D$139,3,FALSE)</f>
        <v>20</v>
      </c>
      <c r="Z7" s="67">
        <f>VLOOKUP('Prix Indiv Brut (calcul)'!W7,'Feuille saisie score'!$B$2:$F$139,5,FALSE)</f>
        <v>5</v>
      </c>
      <c r="AA7" s="52">
        <f t="shared" si="3"/>
        <v>25</v>
      </c>
      <c r="AD7" s="24" t="s">
        <v>511</v>
      </c>
      <c r="AE7" s="130" t="str">
        <v>BPCE SA</v>
      </c>
      <c r="AF7" s="48">
        <f>VLOOKUP(AD7,'Feuille saisie score'!$B$2:$D$139,3,FALSE)</f>
        <v>11</v>
      </c>
      <c r="AG7" s="48">
        <f>VLOOKUP('Prix Indiv Brut (calcul)'!AD7,'Feuille saisie score'!$B$2:$F$139,5,FALSE)</f>
        <v>18</v>
      </c>
      <c r="AH7" s="56">
        <f t="shared" si="4"/>
        <v>29</v>
      </c>
    </row>
    <row r="8" spans="1:34" x14ac:dyDescent="0.3">
      <c r="B8" s="24" t="s">
        <v>610</v>
      </c>
      <c r="C8" s="130" t="str">
        <v>CEPAC</v>
      </c>
      <c r="D8" s="48">
        <f>VLOOKUP(B8,'Feuille saisie score'!$B$2:$D$139,3,FALSE)</f>
        <v>10</v>
      </c>
      <c r="E8" s="48">
        <f>VLOOKUP('Prix Indiv Brut (calcul)'!B8,'Feuille saisie score'!$B$2:$F$139,5,FALSE)</f>
        <v>7</v>
      </c>
      <c r="F8" s="52">
        <f t="shared" si="0"/>
        <v>17</v>
      </c>
      <c r="I8" s="24" t="s">
        <v>592</v>
      </c>
      <c r="J8" s="130" t="str">
        <v>CELC</v>
      </c>
      <c r="K8" s="48">
        <f>VLOOKUP(I8,'Feuille saisie score'!$B$2:$D$139,3,FALSE)</f>
        <v>10</v>
      </c>
      <c r="L8" s="48">
        <f>VLOOKUP('Prix Indiv Brut (calcul)'!I8,'Feuille saisie score'!$B$2:$F$139,5,FALSE)</f>
        <v>5</v>
      </c>
      <c r="M8" s="56">
        <f t="shared" si="1"/>
        <v>15</v>
      </c>
      <c r="P8" s="24" t="s">
        <v>601</v>
      </c>
      <c r="Q8" s="130" t="str">
        <v>CEN</v>
      </c>
      <c r="R8" s="48">
        <f>VLOOKUP(P8,'Feuille saisie score'!$B$2:$D$139,3,FALSE)</f>
        <v>14</v>
      </c>
      <c r="S8" s="48">
        <f>VLOOKUP('Prix Indiv Brut (calcul)'!P8,'Feuille saisie score'!$B$2:$F$139,5,FALSE)</f>
        <v>13</v>
      </c>
      <c r="T8" s="56">
        <f t="shared" si="2"/>
        <v>27</v>
      </c>
      <c r="W8" s="24" t="s">
        <v>567</v>
      </c>
      <c r="X8" s="130" t="str">
        <v>CEIDF</v>
      </c>
      <c r="Y8" s="67">
        <f>VLOOKUP(W8,'Feuille saisie score'!$B$2:$D$139,3,FALSE)</f>
        <v>21</v>
      </c>
      <c r="Z8" s="67">
        <f>VLOOKUP('Prix Indiv Brut (calcul)'!W8,'Feuille saisie score'!$B$2:$F$139,5,FALSE)</f>
        <v>16</v>
      </c>
      <c r="AA8" s="52">
        <f t="shared" si="3"/>
        <v>37</v>
      </c>
      <c r="AD8" s="24" t="s">
        <v>612</v>
      </c>
      <c r="AE8" s="130" t="str">
        <v>CEPAL</v>
      </c>
      <c r="AF8" s="48">
        <f>VLOOKUP(AD8,'Feuille saisie score'!$B$2:$D$139,3,FALSE)</f>
        <v>11</v>
      </c>
      <c r="AG8" s="48">
        <f>VLOOKUP('Prix Indiv Brut (calcul)'!AD8,'Feuille saisie score'!$B$2:$F$139,5,FALSE)</f>
        <v>5</v>
      </c>
      <c r="AH8" s="56">
        <f t="shared" si="4"/>
        <v>16</v>
      </c>
    </row>
    <row r="9" spans="1:34" x14ac:dyDescent="0.3">
      <c r="B9" s="24" t="s">
        <v>621</v>
      </c>
      <c r="C9" s="130" t="str">
        <v>NATIXIS</v>
      </c>
      <c r="D9" s="48">
        <f>VLOOKUP(B9,'Feuille saisie score'!$B$2:$D$139,3,FALSE)</f>
        <v>0</v>
      </c>
      <c r="E9" s="48">
        <f>VLOOKUP('Prix Indiv Brut (calcul)'!B9,'Feuille saisie score'!$B$2:$F$139,5,FALSE)</f>
        <v>0</v>
      </c>
      <c r="F9" s="52">
        <f t="shared" si="0"/>
        <v>0</v>
      </c>
      <c r="I9" s="24" t="s">
        <v>556</v>
      </c>
      <c r="J9" s="130" t="str">
        <v>CEHDF</v>
      </c>
      <c r="K9" s="48">
        <f>VLOOKUP(I9,'Feuille saisie score'!$B$2:$D$139,3,FALSE)</f>
        <v>0</v>
      </c>
      <c r="L9" s="48">
        <f>VLOOKUP('Prix Indiv Brut (calcul)'!I9,'Feuille saisie score'!$B$2:$F$139,5,FALSE)</f>
        <v>0</v>
      </c>
      <c r="M9" s="56">
        <f t="shared" si="1"/>
        <v>0</v>
      </c>
      <c r="P9" s="24" t="s">
        <v>529</v>
      </c>
      <c r="Q9" s="130" t="str">
        <v>CEAPC</v>
      </c>
      <c r="R9" s="48">
        <f>VLOOKUP(P9,'Feuille saisie score'!$B$2:$D$139,3,FALSE)</f>
        <v>18</v>
      </c>
      <c r="S9" s="48">
        <f>VLOOKUP('Prix Indiv Brut (calcul)'!P9,'Feuille saisie score'!$B$2:$F$139,5,FALSE)</f>
        <v>12</v>
      </c>
      <c r="T9" s="56">
        <f t="shared" si="2"/>
        <v>30</v>
      </c>
      <c r="W9" s="24" t="s">
        <v>615</v>
      </c>
      <c r="X9" s="130" t="str">
        <v>NATIXIS</v>
      </c>
      <c r="Y9" s="67">
        <f>VLOOKUP(W9,'Feuille saisie score'!$B$2:$D$139,3,FALSE)</f>
        <v>13</v>
      </c>
      <c r="Z9" s="67">
        <f>VLOOKUP('Prix Indiv Brut (calcul)'!W9,'Feuille saisie score'!$B$2:$F$139,5,FALSE)</f>
        <v>17</v>
      </c>
      <c r="AA9" s="52">
        <f t="shared" si="3"/>
        <v>30</v>
      </c>
      <c r="AD9" s="24" t="s">
        <v>573</v>
      </c>
      <c r="AE9" s="130" t="str">
        <v>CEIDF</v>
      </c>
      <c r="AF9" s="48">
        <f>VLOOKUP(AD9,'Feuille saisie score'!$B$2:$D$139,3,FALSE)</f>
        <v>2</v>
      </c>
      <c r="AG9" s="48">
        <f>VLOOKUP('Prix Indiv Brut (calcul)'!AD9,'Feuille saisie score'!$B$2:$F$139,5,FALSE)</f>
        <v>1</v>
      </c>
      <c r="AH9" s="56">
        <f t="shared" si="4"/>
        <v>3</v>
      </c>
    </row>
    <row r="10" spans="1:34" x14ac:dyDescent="0.3">
      <c r="B10" s="24" t="s">
        <v>594</v>
      </c>
      <c r="C10" s="130" t="str">
        <v>CELC</v>
      </c>
      <c r="D10" s="48">
        <f>VLOOKUP(B10,'Feuille saisie score'!$B$2:$D$139,3,FALSE)</f>
        <v>11</v>
      </c>
      <c r="E10" s="48">
        <f>VLOOKUP('Prix Indiv Brut (calcul)'!B10,'Feuille saisie score'!$B$2:$F$139,5,FALSE)</f>
        <v>10</v>
      </c>
      <c r="F10" s="52">
        <f t="shared" si="0"/>
        <v>21</v>
      </c>
      <c r="I10" s="24" t="s">
        <v>575</v>
      </c>
      <c r="J10" s="130" t="str">
        <v>CEIDF</v>
      </c>
      <c r="K10" s="48">
        <f>VLOOKUP(I10,'Feuille saisie score'!$B$2:$D$139,3,FALSE)</f>
        <v>0</v>
      </c>
      <c r="L10" s="48">
        <f>VLOOKUP('Prix Indiv Brut (calcul)'!I10,'Feuille saisie score'!$B$2:$F$139,5,FALSE)</f>
        <v>1</v>
      </c>
      <c r="M10" s="56">
        <f t="shared" si="1"/>
        <v>1</v>
      </c>
      <c r="P10" s="24" t="s">
        <v>591</v>
      </c>
      <c r="Q10" s="130" t="str">
        <v>CELC</v>
      </c>
      <c r="R10" s="48">
        <f>VLOOKUP(P10,'Feuille saisie score'!$B$2:$D$139,3,FALSE)</f>
        <v>14</v>
      </c>
      <c r="S10" s="48">
        <f>VLOOKUP('Prix Indiv Brut (calcul)'!P10,'Feuille saisie score'!$B$2:$F$139,5,FALSE)</f>
        <v>19</v>
      </c>
      <c r="T10" s="56">
        <f t="shared" si="2"/>
        <v>33</v>
      </c>
      <c r="W10" s="24" t="s">
        <v>568</v>
      </c>
      <c r="X10" s="130" t="str">
        <v>CEIDF</v>
      </c>
      <c r="Y10" s="67">
        <f>VLOOKUP(W10,'Feuille saisie score'!$B$2:$D$139,3,FALSE)</f>
        <v>0</v>
      </c>
      <c r="Z10" s="67">
        <f>VLOOKUP('Prix Indiv Brut (calcul)'!W10,'Feuille saisie score'!$B$2:$F$139,5,FALSE)</f>
        <v>0</v>
      </c>
      <c r="AA10" s="52">
        <f t="shared" si="3"/>
        <v>0</v>
      </c>
      <c r="AD10" s="24" t="s">
        <v>555</v>
      </c>
      <c r="AE10" s="130" t="str">
        <v>CEHDF</v>
      </c>
      <c r="AF10" s="48">
        <f>VLOOKUP(AD10,'Feuille saisie score'!$B$2:$D$139,3,FALSE)</f>
        <v>8</v>
      </c>
      <c r="AG10" s="48">
        <f>VLOOKUP('Prix Indiv Brut (calcul)'!AD10,'Feuille saisie score'!$B$2:$F$139,5,FALSE)</f>
        <v>14</v>
      </c>
      <c r="AH10" s="56">
        <f t="shared" si="4"/>
        <v>22</v>
      </c>
    </row>
    <row r="11" spans="1:34" x14ac:dyDescent="0.3">
      <c r="B11" s="24" t="s">
        <v>525</v>
      </c>
      <c r="C11" s="130" t="str">
        <v>BPOC</v>
      </c>
      <c r="D11" s="48">
        <f>VLOOKUP(B11,'Feuille saisie score'!$B$2:$D$139,3,FALSE)</f>
        <v>33</v>
      </c>
      <c r="E11" s="48">
        <f>VLOOKUP('Prix Indiv Brut (calcul)'!B11,'Feuille saisie score'!$B$2:$F$139,5,FALSE)</f>
        <v>33</v>
      </c>
      <c r="F11" s="52">
        <f t="shared" si="0"/>
        <v>66</v>
      </c>
      <c r="I11" s="24" t="s">
        <v>559</v>
      </c>
      <c r="J11" s="130" t="str">
        <v>CEHDF</v>
      </c>
      <c r="K11" s="48">
        <f>VLOOKUP(I11,'Feuille saisie score'!$B$2:$D$139,3,FALSE)</f>
        <v>10</v>
      </c>
      <c r="L11" s="48">
        <f>VLOOKUP('Prix Indiv Brut (calcul)'!I11,'Feuille saisie score'!$B$2:$F$139,5,FALSE)</f>
        <v>9</v>
      </c>
      <c r="M11" s="56">
        <f t="shared" si="1"/>
        <v>19</v>
      </c>
      <c r="P11" s="24" t="s">
        <v>518</v>
      </c>
      <c r="Q11" s="130" t="str">
        <v>BPCE-IT</v>
      </c>
      <c r="R11" s="48">
        <f>VLOOKUP(P11,'Feuille saisie score'!$B$2:$D$139,3,FALSE)</f>
        <v>16</v>
      </c>
      <c r="S11" s="48">
        <f>VLOOKUP('Prix Indiv Brut (calcul)'!P11,'Feuille saisie score'!$B$2:$F$139,5,FALSE)</f>
        <v>14</v>
      </c>
      <c r="T11" s="56">
        <f t="shared" si="2"/>
        <v>30</v>
      </c>
      <c r="W11" s="24" t="s">
        <v>600</v>
      </c>
      <c r="X11" s="130" t="str">
        <v>CEN</v>
      </c>
      <c r="Y11" s="67">
        <f>VLOOKUP(W11,'Feuille saisie score'!$B$2:$D$139,3,FALSE)</f>
        <v>0</v>
      </c>
      <c r="Z11" s="67">
        <f>VLOOKUP('Prix Indiv Brut (calcul)'!W11,'Feuille saisie score'!$B$2:$F$139,5,FALSE)</f>
        <v>0</v>
      </c>
      <c r="AA11" s="52">
        <f t="shared" si="3"/>
        <v>0</v>
      </c>
      <c r="AD11" s="24" t="s">
        <v>574</v>
      </c>
      <c r="AE11" s="130" t="str">
        <v>CEIDF</v>
      </c>
      <c r="AF11" s="48">
        <f>VLOOKUP(AD11,'Feuille saisie score'!$B$2:$D$139,3,FALSE)</f>
        <v>9</v>
      </c>
      <c r="AG11" s="48">
        <f>VLOOKUP('Prix Indiv Brut (calcul)'!AD11,'Feuille saisie score'!$B$2:$F$139,5,FALSE)</f>
        <v>10</v>
      </c>
      <c r="AH11" s="56">
        <f t="shared" si="4"/>
        <v>19</v>
      </c>
    </row>
    <row r="12" spans="1:34" ht="15" thickBot="1" x14ac:dyDescent="0.35">
      <c r="B12" s="25" t="s">
        <v>519</v>
      </c>
      <c r="C12" s="131" t="str">
        <v>BPCE-IT</v>
      </c>
      <c r="D12" s="54">
        <f>VLOOKUP(B12,'Feuille saisie score'!$B$2:$D$139,3,FALSE)</f>
        <v>7</v>
      </c>
      <c r="E12" s="54">
        <f>VLOOKUP('Prix Indiv Brut (calcul)'!B12,'Feuille saisie score'!$B$2:$F$139,5,FALSE)</f>
        <v>10</v>
      </c>
      <c r="F12" s="53">
        <f t="shared" si="0"/>
        <v>17</v>
      </c>
      <c r="I12" s="24" t="s">
        <v>516</v>
      </c>
      <c r="J12" s="130" t="str">
        <v>BPCE SI</v>
      </c>
      <c r="K12" s="48">
        <f>VLOOKUP(I12,'Feuille saisie score'!$B$2:$D$139,3,FALSE)</f>
        <v>7</v>
      </c>
      <c r="L12" s="48">
        <f>VLOOKUP('Prix Indiv Brut (calcul)'!I12,'Feuille saisie score'!$B$2:$F$139,5,FALSE)</f>
        <v>4</v>
      </c>
      <c r="M12" s="56">
        <f t="shared" si="1"/>
        <v>11</v>
      </c>
      <c r="P12" s="24" t="s">
        <v>507</v>
      </c>
      <c r="Q12" s="130" t="str">
        <v>BPBFC</v>
      </c>
      <c r="R12" s="48">
        <f>VLOOKUP(P12,'Feuille saisie score'!$B$2:$D$139,3,FALSE)</f>
        <v>19</v>
      </c>
      <c r="S12" s="48">
        <f>VLOOKUP('Prix Indiv Brut (calcul)'!P12,'Feuille saisie score'!$B$2:$F$139,5,FALSE)</f>
        <v>24</v>
      </c>
      <c r="T12" s="56">
        <f t="shared" si="2"/>
        <v>43</v>
      </c>
      <c r="W12" s="24" t="s">
        <v>570</v>
      </c>
      <c r="X12" s="130" t="str">
        <v>CEIDF</v>
      </c>
      <c r="Y12" s="67">
        <f>VLOOKUP(W12,'Feuille saisie score'!$B$2:$D$139,3,FALSE)</f>
        <v>8</v>
      </c>
      <c r="Z12" s="67">
        <f>VLOOKUP('Prix Indiv Brut (calcul)'!W12,'Feuille saisie score'!$B$2:$F$139,5,FALSE)</f>
        <v>16</v>
      </c>
      <c r="AA12" s="52">
        <f t="shared" si="3"/>
        <v>24</v>
      </c>
      <c r="AD12" s="24" t="s">
        <v>517</v>
      </c>
      <c r="AE12" s="130" t="str">
        <v>BPCE-IT</v>
      </c>
      <c r="AF12" s="48">
        <f>VLOOKUP(AD12,'Feuille saisie score'!$B$2:$D$139,3,FALSE)</f>
        <v>3</v>
      </c>
      <c r="AG12" s="48">
        <f>VLOOKUP('Prix Indiv Brut (calcul)'!AD12,'Feuille saisie score'!$B$2:$F$139,5,FALSE)</f>
        <v>2</v>
      </c>
      <c r="AH12" s="56">
        <f t="shared" si="4"/>
        <v>5</v>
      </c>
    </row>
    <row r="13" spans="1:34" x14ac:dyDescent="0.3">
      <c r="I13" s="24" t="s">
        <v>534</v>
      </c>
      <c r="J13" s="130" t="str">
        <v>CEAPC</v>
      </c>
      <c r="K13" s="48">
        <f>VLOOKUP(I13,'Feuille saisie score'!$B$2:$D$139,3,FALSE)</f>
        <v>1</v>
      </c>
      <c r="L13" s="48">
        <f>VLOOKUP('Prix Indiv Brut (calcul)'!I13,'Feuille saisie score'!$B$2:$F$139,5,FALSE)</f>
        <v>0</v>
      </c>
      <c r="M13" s="56">
        <f t="shared" si="1"/>
        <v>1</v>
      </c>
      <c r="P13" s="24" t="s">
        <v>502</v>
      </c>
      <c r="Q13" s="130" t="str">
        <v>BPAURA</v>
      </c>
      <c r="R13" s="48">
        <f>VLOOKUP(P13,'Feuille saisie score'!$B$2:$D$139,3,FALSE)</f>
        <v>17</v>
      </c>
      <c r="S13" s="48">
        <f>VLOOKUP('Prix Indiv Brut (calcul)'!P13,'Feuille saisie score'!$B$2:$F$139,5,FALSE)</f>
        <v>13</v>
      </c>
      <c r="T13" s="56">
        <f t="shared" si="2"/>
        <v>30</v>
      </c>
      <c r="W13" s="24" t="s">
        <v>512</v>
      </c>
      <c r="X13" s="130" t="str">
        <v>BPCE SA</v>
      </c>
      <c r="Y13" s="67">
        <f>VLOOKUP(W13,'Feuille saisie score'!$B$2:$D$139,3,FALSE)</f>
        <v>13</v>
      </c>
      <c r="Z13" s="67">
        <f>VLOOKUP('Prix Indiv Brut (calcul)'!W13,'Feuille saisie score'!$B$2:$F$139,5,FALSE)</f>
        <v>7</v>
      </c>
      <c r="AA13" s="52">
        <f t="shared" si="3"/>
        <v>20</v>
      </c>
      <c r="AD13" s="24" t="s">
        <v>557</v>
      </c>
      <c r="AE13" s="130" t="str">
        <v>CEHDF</v>
      </c>
      <c r="AF13" s="48">
        <f>VLOOKUP(AD13,'Feuille saisie score'!$B$2:$D$139,3,FALSE)</f>
        <v>16</v>
      </c>
      <c r="AG13" s="48">
        <f>VLOOKUP('Prix Indiv Brut (calcul)'!AD13,'Feuille saisie score'!$B$2:$F$139,5,FALSE)</f>
        <v>8</v>
      </c>
      <c r="AH13" s="56">
        <f t="shared" si="4"/>
        <v>24</v>
      </c>
    </row>
    <row r="14" spans="1:34" x14ac:dyDescent="0.3">
      <c r="I14" s="24" t="s">
        <v>597</v>
      </c>
      <c r="J14" s="130" t="str">
        <v>CELR</v>
      </c>
      <c r="K14" s="48">
        <f>VLOOKUP(I14,'Feuille saisie score'!$B$2:$D$139,3,FALSE)</f>
        <v>11</v>
      </c>
      <c r="L14" s="48">
        <f>VLOOKUP('Prix Indiv Brut (calcul)'!I14,'Feuille saisie score'!$B$2:$F$139,5,FALSE)</f>
        <v>2</v>
      </c>
      <c r="M14" s="56">
        <f t="shared" si="1"/>
        <v>13</v>
      </c>
      <c r="P14" s="24" t="s">
        <v>531</v>
      </c>
      <c r="Q14" s="130" t="str">
        <v>CEAPC</v>
      </c>
      <c r="R14" s="48">
        <f>VLOOKUP(P14,'Feuille saisie score'!$B$2:$D$139,3,FALSE)</f>
        <v>14</v>
      </c>
      <c r="S14" s="48">
        <f>VLOOKUP('Prix Indiv Brut (calcul)'!P14,'Feuille saisie score'!$B$2:$F$139,5,FALSE)</f>
        <v>19</v>
      </c>
      <c r="T14" s="56">
        <f t="shared" si="2"/>
        <v>33</v>
      </c>
      <c r="W14" s="24" t="s">
        <v>572</v>
      </c>
      <c r="X14" s="130" t="str">
        <v>CEIDF</v>
      </c>
      <c r="Y14" s="67">
        <f>VLOOKUP(W14,'Feuille saisie score'!$B$2:$D$139,3,FALSE)</f>
        <v>10</v>
      </c>
      <c r="Z14" s="67">
        <f>VLOOKUP('Prix Indiv Brut (calcul)'!W14,'Feuille saisie score'!$B$2:$F$139,5,FALSE)</f>
        <v>4</v>
      </c>
      <c r="AA14" s="52">
        <f t="shared" si="3"/>
        <v>14</v>
      </c>
      <c r="AD14" s="24" t="s">
        <v>613</v>
      </c>
      <c r="AE14" s="130" t="str">
        <v>CEPAL</v>
      </c>
      <c r="AF14" s="48">
        <f>VLOOKUP(AD14,'Feuille saisie score'!$B$2:$D$139,3,FALSE)</f>
        <v>15</v>
      </c>
      <c r="AG14" s="48">
        <f>VLOOKUP('Prix Indiv Brut (calcul)'!AD14,'Feuille saisie score'!$B$2:$F$139,5,FALSE)</f>
        <v>10</v>
      </c>
      <c r="AH14" s="56">
        <f t="shared" si="4"/>
        <v>25</v>
      </c>
    </row>
    <row r="15" spans="1:34" x14ac:dyDescent="0.3">
      <c r="I15" s="24" t="s">
        <v>586</v>
      </c>
      <c r="J15" s="130" t="str">
        <v>CEIDF</v>
      </c>
      <c r="K15" s="48">
        <f>VLOOKUP(I15,'Feuille saisie score'!$B$2:$D$139,3,FALSE)</f>
        <v>5</v>
      </c>
      <c r="L15" s="48">
        <f>VLOOKUP('Prix Indiv Brut (calcul)'!I15,'Feuille saisie score'!$B$2:$F$139,5,FALSE)</f>
        <v>1</v>
      </c>
      <c r="M15" s="56">
        <f t="shared" si="1"/>
        <v>6</v>
      </c>
      <c r="P15" s="24" t="s">
        <v>618</v>
      </c>
      <c r="Q15" s="130" t="str">
        <v>NATIXIS</v>
      </c>
      <c r="R15" s="48">
        <f>VLOOKUP(P15,'Feuille saisie score'!$B$2:$D$139,3,FALSE)</f>
        <v>0</v>
      </c>
      <c r="S15" s="48">
        <f>VLOOKUP('Prix Indiv Brut (calcul)'!P15,'Feuille saisie score'!$B$2:$F$139,5,FALSE)</f>
        <v>16</v>
      </c>
      <c r="T15" s="56">
        <f t="shared" si="2"/>
        <v>16</v>
      </c>
      <c r="W15" s="24" t="s">
        <v>554</v>
      </c>
      <c r="X15" s="130" t="str">
        <v>CEHDF</v>
      </c>
      <c r="Y15" s="67">
        <f>VLOOKUP(W15,'Feuille saisie score'!$B$2:$D$139,3,FALSE)</f>
        <v>22</v>
      </c>
      <c r="Z15" s="67">
        <f>VLOOKUP('Prix Indiv Brut (calcul)'!W15,'Feuille saisie score'!$B$2:$F$139,5,FALSE)</f>
        <v>8</v>
      </c>
      <c r="AA15" s="52">
        <f t="shared" si="3"/>
        <v>30</v>
      </c>
      <c r="AD15" s="24" t="s">
        <v>501</v>
      </c>
      <c r="AE15" s="130" t="str">
        <v>BPAURA</v>
      </c>
      <c r="AF15" s="48">
        <f>VLOOKUP(AD15,'Feuille saisie score'!$B$2:$D$139,3,FALSE)</f>
        <v>0</v>
      </c>
      <c r="AG15" s="48">
        <f>VLOOKUP('Prix Indiv Brut (calcul)'!AD15,'Feuille saisie score'!$B$2:$F$139,5,FALSE)</f>
        <v>5</v>
      </c>
      <c r="AH15" s="56">
        <f t="shared" si="4"/>
        <v>5</v>
      </c>
    </row>
    <row r="16" spans="1:34" x14ac:dyDescent="0.3">
      <c r="I16" s="24" t="s">
        <v>508</v>
      </c>
      <c r="J16" s="130" t="str">
        <v>BPBFC</v>
      </c>
      <c r="K16" s="48">
        <f>VLOOKUP(I16,'Feuille saisie score'!$B$2:$D$139,3,FALSE)</f>
        <v>0</v>
      </c>
      <c r="L16" s="48">
        <f>VLOOKUP('Prix Indiv Brut (calcul)'!I16,'Feuille saisie score'!$B$2:$F$139,5,FALSE)</f>
        <v>0</v>
      </c>
      <c r="M16" s="56">
        <f t="shared" si="1"/>
        <v>0</v>
      </c>
      <c r="P16" s="24" t="s">
        <v>542</v>
      </c>
      <c r="Q16" s="130" t="str">
        <v>CECAZ</v>
      </c>
      <c r="R16" s="48">
        <f>VLOOKUP(P16,'Feuille saisie score'!$B$2:$D$139,3,FALSE)</f>
        <v>13</v>
      </c>
      <c r="S16" s="48">
        <f>VLOOKUP('Prix Indiv Brut (calcul)'!P16,'Feuille saisie score'!$B$2:$F$139,5,FALSE)</f>
        <v>17</v>
      </c>
      <c r="T16" s="56">
        <f t="shared" si="2"/>
        <v>30</v>
      </c>
      <c r="W16" s="24" t="s">
        <v>616</v>
      </c>
      <c r="X16" s="130" t="str">
        <v>NATIXIS</v>
      </c>
      <c r="Y16" s="67">
        <f>VLOOKUP(W16,'Feuille saisie score'!$B$2:$D$139,3,FALSE)</f>
        <v>14</v>
      </c>
      <c r="Z16" s="67">
        <f>VLOOKUP('Prix Indiv Brut (calcul)'!W16,'Feuille saisie score'!$B$2:$F$139,5,FALSE)</f>
        <v>9</v>
      </c>
      <c r="AA16" s="52">
        <f t="shared" si="3"/>
        <v>23</v>
      </c>
      <c r="AD16" s="24" t="s">
        <v>578</v>
      </c>
      <c r="AE16" s="130" t="str">
        <v>CEIDF</v>
      </c>
      <c r="AF16" s="48">
        <f>VLOOKUP(AD16,'Feuille saisie score'!$B$2:$D$139,3,FALSE)</f>
        <v>11</v>
      </c>
      <c r="AG16" s="48">
        <f>VLOOKUP('Prix Indiv Brut (calcul)'!AD16,'Feuille saisie score'!$B$2:$F$139,5,FALSE)</f>
        <v>2</v>
      </c>
      <c r="AH16" s="56">
        <f t="shared" si="4"/>
        <v>13</v>
      </c>
    </row>
    <row r="17" spans="9:34" x14ac:dyDescent="0.3">
      <c r="I17" s="24" t="s">
        <v>560</v>
      </c>
      <c r="J17" s="130" t="str">
        <v>CEHDF</v>
      </c>
      <c r="K17" s="48">
        <f>VLOOKUP(I17,'Feuille saisie score'!$B$2:$D$139,3,FALSE)</f>
        <v>3</v>
      </c>
      <c r="L17" s="48">
        <f>VLOOKUP('Prix Indiv Brut (calcul)'!I17,'Feuille saisie score'!$B$2:$F$139,5,FALSE)</f>
        <v>1</v>
      </c>
      <c r="M17" s="56">
        <f t="shared" si="1"/>
        <v>4</v>
      </c>
      <c r="P17" s="24" t="s">
        <v>599</v>
      </c>
      <c r="Q17" s="130" t="str">
        <v>CEMP</v>
      </c>
      <c r="R17" s="48">
        <f>VLOOKUP(P17,'Feuille saisie score'!$B$2:$D$139,3,FALSE)</f>
        <v>22</v>
      </c>
      <c r="S17" s="48">
        <f>VLOOKUP('Prix Indiv Brut (calcul)'!P17,'Feuille saisie score'!$B$2:$F$139,5,FALSE)</f>
        <v>16</v>
      </c>
      <c r="T17" s="56">
        <f t="shared" si="2"/>
        <v>38</v>
      </c>
      <c r="W17" s="24" t="s">
        <v>530</v>
      </c>
      <c r="X17" s="130" t="str">
        <v>CEAPC</v>
      </c>
      <c r="Y17" s="67">
        <f>VLOOKUP(W17,'Feuille saisie score'!$B$2:$D$139,3,FALSE)</f>
        <v>25</v>
      </c>
      <c r="Z17" s="67">
        <f>VLOOKUP('Prix Indiv Brut (calcul)'!W17,'Feuille saisie score'!$B$2:$F$139,5,FALSE)</f>
        <v>20</v>
      </c>
      <c r="AA17" s="52">
        <f t="shared" si="3"/>
        <v>45</v>
      </c>
      <c r="AD17" s="24" t="s">
        <v>546</v>
      </c>
      <c r="AE17" s="130" t="str">
        <v>CEGEE</v>
      </c>
      <c r="AF17" s="48">
        <f>VLOOKUP(AD17,'Feuille saisie score'!$B$2:$D$139,3,FALSE)</f>
        <v>0</v>
      </c>
      <c r="AG17" s="48">
        <f>VLOOKUP('Prix Indiv Brut (calcul)'!AD17,'Feuille saisie score'!$B$2:$F$139,5,FALSE)</f>
        <v>3</v>
      </c>
      <c r="AH17" s="56">
        <f t="shared" si="4"/>
        <v>3</v>
      </c>
    </row>
    <row r="18" spans="9:34" x14ac:dyDescent="0.3">
      <c r="I18" s="24" t="s">
        <v>605</v>
      </c>
      <c r="J18" s="130" t="str">
        <v>CEN</v>
      </c>
      <c r="K18" s="48">
        <f>VLOOKUP(I18,'Feuille saisie score'!$B$2:$D$139,3,FALSE)</f>
        <v>8</v>
      </c>
      <c r="L18" s="48">
        <f>VLOOKUP('Prix Indiv Brut (calcul)'!I18,'Feuille saisie score'!$B$2:$F$139,5,FALSE)</f>
        <v>7</v>
      </c>
      <c r="M18" s="56">
        <f t="shared" si="1"/>
        <v>15</v>
      </c>
      <c r="P18" s="24" t="s">
        <v>538</v>
      </c>
      <c r="Q18" s="130" t="str">
        <v>CEBFC</v>
      </c>
      <c r="R18" s="48">
        <f>VLOOKUP(P18,'Feuille saisie score'!$B$2:$D$139,3,FALSE)</f>
        <v>7</v>
      </c>
      <c r="S18" s="48">
        <f>VLOOKUP('Prix Indiv Brut (calcul)'!P18,'Feuille saisie score'!$B$2:$F$139,5,FALSE)</f>
        <v>6</v>
      </c>
      <c r="T18" s="56">
        <f t="shared" si="2"/>
        <v>13</v>
      </c>
      <c r="W18" s="24" t="s">
        <v>617</v>
      </c>
      <c r="X18" s="130" t="str">
        <v>NATIXIS</v>
      </c>
      <c r="Y18" s="67">
        <f>VLOOKUP(W18,'Feuille saisie score'!$B$2:$D$139,3,FALSE)</f>
        <v>15</v>
      </c>
      <c r="Z18" s="67">
        <f>VLOOKUP('Prix Indiv Brut (calcul)'!W18,'Feuille saisie score'!$B$2:$F$139,5,FALSE)</f>
        <v>15</v>
      </c>
      <c r="AA18" s="52">
        <f t="shared" si="3"/>
        <v>30</v>
      </c>
      <c r="AD18" s="24" t="s">
        <v>581</v>
      </c>
      <c r="AE18" s="130" t="str">
        <v>CEIDF</v>
      </c>
      <c r="AF18" s="48">
        <f>VLOOKUP(AD18,'Feuille saisie score'!$B$2:$D$139,3,FALSE)</f>
        <v>4</v>
      </c>
      <c r="AG18" s="48">
        <f>VLOOKUP('Prix Indiv Brut (calcul)'!AD18,'Feuille saisie score'!$B$2:$F$139,5,FALSE)</f>
        <v>7</v>
      </c>
      <c r="AH18" s="56">
        <f t="shared" si="4"/>
        <v>11</v>
      </c>
    </row>
    <row r="19" spans="9:34" ht="15" thickBot="1" x14ac:dyDescent="0.35">
      <c r="I19" s="25" t="s">
        <v>623</v>
      </c>
      <c r="J19" s="131" t="str">
        <v>NATIXIS</v>
      </c>
      <c r="K19" s="54">
        <f>VLOOKUP(I19,'Feuille saisie score'!$B$2:$D$139,3,FALSE)</f>
        <v>0</v>
      </c>
      <c r="L19" s="54">
        <f>VLOOKUP('Prix Indiv Brut (calcul)'!I19,'Feuille saisie score'!$B$2:$F$139,5,FALSE)</f>
        <v>0</v>
      </c>
      <c r="M19" s="57">
        <f t="shared" si="1"/>
        <v>0</v>
      </c>
      <c r="P19" s="24" t="s">
        <v>522</v>
      </c>
      <c r="Q19" s="130" t="str">
        <v>BPOC</v>
      </c>
      <c r="R19" s="48">
        <f>VLOOKUP(P19,'Feuille saisie score'!$B$2:$D$139,3,FALSE)</f>
        <v>24</v>
      </c>
      <c r="S19" s="48">
        <f>VLOOKUP('Prix Indiv Brut (calcul)'!P19,'Feuille saisie score'!$B$2:$F$139,5,FALSE)</f>
        <v>22</v>
      </c>
      <c r="T19" s="56">
        <f t="shared" si="2"/>
        <v>46</v>
      </c>
      <c r="W19" s="24" t="s">
        <v>488</v>
      </c>
      <c r="X19" s="130" t="str">
        <v>Banque Palatine</v>
      </c>
      <c r="Y19" s="67">
        <f>VLOOKUP(W19,'Feuille saisie score'!$B$2:$D$139,3,FALSE)</f>
        <v>18</v>
      </c>
      <c r="Z19" s="67">
        <f>VLOOKUP('Prix Indiv Brut (calcul)'!W19,'Feuille saisie score'!$B$2:$F$139,5,FALSE)</f>
        <v>8</v>
      </c>
      <c r="AA19" s="52">
        <f t="shared" si="3"/>
        <v>26</v>
      </c>
      <c r="AD19" s="24" t="s">
        <v>532</v>
      </c>
      <c r="AE19" s="130" t="str">
        <v>CEAPC</v>
      </c>
      <c r="AF19" s="48">
        <f>VLOOKUP(AD19,'Feuille saisie score'!$B$2:$D$139,3,FALSE)</f>
        <v>4</v>
      </c>
      <c r="AG19" s="48">
        <f>VLOOKUP('Prix Indiv Brut (calcul)'!AD19,'Feuille saisie score'!$B$2:$F$139,5,FALSE)</f>
        <v>1</v>
      </c>
      <c r="AH19" s="56">
        <f t="shared" si="4"/>
        <v>5</v>
      </c>
    </row>
    <row r="20" spans="9:34" x14ac:dyDescent="0.3">
      <c r="P20" s="24" t="s">
        <v>593</v>
      </c>
      <c r="Q20" s="130" t="str">
        <v>CELC</v>
      </c>
      <c r="R20" s="48">
        <f>VLOOKUP(P20,'Feuille saisie score'!$B$2:$D$139,3,FALSE)</f>
        <v>24</v>
      </c>
      <c r="S20" s="48">
        <f>VLOOKUP('Prix Indiv Brut (calcul)'!P20,'Feuille saisie score'!$B$2:$F$139,5,FALSE)</f>
        <v>20</v>
      </c>
      <c r="T20" s="56">
        <f t="shared" si="2"/>
        <v>44</v>
      </c>
      <c r="W20" s="24" t="s">
        <v>576</v>
      </c>
      <c r="X20" s="130" t="str">
        <v>CEIDF</v>
      </c>
      <c r="Y20" s="67">
        <f>VLOOKUP(W20,'Feuille saisie score'!$B$2:$D$139,3,FALSE)</f>
        <v>9</v>
      </c>
      <c r="Z20" s="67">
        <f>VLOOKUP('Prix Indiv Brut (calcul)'!W20,'Feuille saisie score'!$B$2:$F$139,5,FALSE)</f>
        <v>10</v>
      </c>
      <c r="AA20" s="52">
        <f t="shared" si="3"/>
        <v>19</v>
      </c>
      <c r="AD20" s="24" t="s">
        <v>547</v>
      </c>
      <c r="AE20" s="130" t="str">
        <v>CEGEE</v>
      </c>
      <c r="AF20" s="48">
        <f>VLOOKUP(AD20,'Feuille saisie score'!$B$2:$D$139,3,FALSE)</f>
        <v>14</v>
      </c>
      <c r="AG20" s="48">
        <f>VLOOKUP('Prix Indiv Brut (calcul)'!AD20,'Feuille saisie score'!$B$2:$F$139,5,FALSE)</f>
        <v>6</v>
      </c>
      <c r="AH20" s="56">
        <f t="shared" si="4"/>
        <v>20</v>
      </c>
    </row>
    <row r="21" spans="9:34" x14ac:dyDescent="0.3">
      <c r="P21" s="24" t="s">
        <v>607</v>
      </c>
      <c r="Q21" s="130" t="str">
        <v>CEPAC</v>
      </c>
      <c r="R21" s="48">
        <f>VLOOKUP(P21,'Feuille saisie score'!$B$2:$D$139,3,FALSE)</f>
        <v>26</v>
      </c>
      <c r="S21" s="48">
        <f>VLOOKUP('Prix Indiv Brut (calcul)'!P21,'Feuille saisie score'!$B$2:$F$139,5,FALSE)</f>
        <v>22</v>
      </c>
      <c r="T21" s="56">
        <f t="shared" si="2"/>
        <v>48</v>
      </c>
      <c r="W21" s="24" t="s">
        <v>489</v>
      </c>
      <c r="X21" s="130" t="str">
        <v>Banque Palatine</v>
      </c>
      <c r="Y21" s="67">
        <f>VLOOKUP(W21,'Feuille saisie score'!$B$2:$D$139,3,FALSE)</f>
        <v>13</v>
      </c>
      <c r="Z21" s="67">
        <f>VLOOKUP('Prix Indiv Brut (calcul)'!W21,'Feuille saisie score'!$B$2:$F$139,5,FALSE)</f>
        <v>10</v>
      </c>
      <c r="AA21" s="52">
        <f t="shared" si="3"/>
        <v>23</v>
      </c>
      <c r="AD21" s="24" t="s">
        <v>548</v>
      </c>
      <c r="AE21" s="130" t="str">
        <v>CEGEE</v>
      </c>
      <c r="AF21" s="48">
        <f>VLOOKUP(AD21,'Feuille saisie score'!$B$2:$D$139,3,FALSE)</f>
        <v>6</v>
      </c>
      <c r="AG21" s="48">
        <f>VLOOKUP('Prix Indiv Brut (calcul)'!AD21,'Feuille saisie score'!$B$2:$F$139,5,FALSE)</f>
        <v>6</v>
      </c>
      <c r="AH21" s="56">
        <f t="shared" si="4"/>
        <v>12</v>
      </c>
    </row>
    <row r="22" spans="9:34" x14ac:dyDescent="0.3">
      <c r="P22" s="24" t="s">
        <v>535</v>
      </c>
      <c r="Q22" s="130" t="str">
        <v>CEAPC</v>
      </c>
      <c r="R22" s="48">
        <f>VLOOKUP(P22,'Feuille saisie score'!$B$2:$D$139,3,FALSE)</f>
        <v>18</v>
      </c>
      <c r="S22" s="48">
        <f>VLOOKUP('Prix Indiv Brut (calcul)'!P22,'Feuille saisie score'!$B$2:$F$139,5,FALSE)</f>
        <v>17</v>
      </c>
      <c r="T22" s="56">
        <f t="shared" si="2"/>
        <v>35</v>
      </c>
      <c r="W22" s="24" t="s">
        <v>545</v>
      </c>
      <c r="X22" s="130" t="str">
        <v>CEGEE</v>
      </c>
      <c r="Y22" s="67">
        <f>VLOOKUP(W22,'Feuille saisie score'!$B$2:$D$139,3,FALSE)</f>
        <v>16</v>
      </c>
      <c r="Z22" s="67">
        <f>VLOOKUP('Prix Indiv Brut (calcul)'!W22,'Feuille saisie score'!$B$2:$F$139,5,FALSE)</f>
        <v>10</v>
      </c>
      <c r="AA22" s="52">
        <f t="shared" si="3"/>
        <v>26</v>
      </c>
      <c r="AD22" s="24" t="s">
        <v>583</v>
      </c>
      <c r="AE22" s="130" t="str">
        <v>CEIDF</v>
      </c>
      <c r="AF22" s="48">
        <f>VLOOKUP(AD22,'Feuille saisie score'!$B$2:$D$139,3,FALSE)</f>
        <v>8</v>
      </c>
      <c r="AG22" s="48">
        <f>VLOOKUP('Prix Indiv Brut (calcul)'!AD22,'Feuille saisie score'!$B$2:$F$139,5,FALSE)</f>
        <v>12</v>
      </c>
      <c r="AH22" s="56">
        <f t="shared" si="4"/>
        <v>20</v>
      </c>
    </row>
    <row r="23" spans="9:34" x14ac:dyDescent="0.3">
      <c r="P23" s="24" t="s">
        <v>496</v>
      </c>
      <c r="Q23" s="130" t="str">
        <v>BPALC</v>
      </c>
      <c r="R23" s="48">
        <f>VLOOKUP(P23,'Feuille saisie score'!$B$2:$D$139,3,FALSE)</f>
        <v>0</v>
      </c>
      <c r="S23" s="48">
        <f>VLOOKUP('Prix Indiv Brut (calcul)'!P23,'Feuille saisie score'!$B$2:$F$139,5,FALSE)</f>
        <v>15</v>
      </c>
      <c r="T23" s="56">
        <f t="shared" si="2"/>
        <v>15</v>
      </c>
      <c r="W23" s="24" t="s">
        <v>558</v>
      </c>
      <c r="X23" s="130" t="str">
        <v>CEHDF</v>
      </c>
      <c r="Y23" s="67">
        <f>VLOOKUP(W23,'Feuille saisie score'!$B$2:$D$139,3,FALSE)</f>
        <v>20</v>
      </c>
      <c r="Z23" s="67">
        <f>VLOOKUP('Prix Indiv Brut (calcul)'!W23,'Feuille saisie score'!$B$2:$F$139,5,FALSE)</f>
        <v>12</v>
      </c>
      <c r="AA23" s="52">
        <f t="shared" si="3"/>
        <v>32</v>
      </c>
      <c r="AD23" s="24" t="s">
        <v>584</v>
      </c>
      <c r="AE23" s="130" t="str">
        <v>CEIDF</v>
      </c>
      <c r="AF23" s="48">
        <f>VLOOKUP(AD23,'Feuille saisie score'!$B$2:$D$139,3,FALSE)</f>
        <v>8</v>
      </c>
      <c r="AG23" s="48">
        <f>VLOOKUP('Prix Indiv Brut (calcul)'!AD23,'Feuille saisie score'!$B$2:$F$139,5,FALSE)</f>
        <v>10</v>
      </c>
      <c r="AH23" s="56">
        <f t="shared" si="4"/>
        <v>18</v>
      </c>
    </row>
    <row r="24" spans="9:34" x14ac:dyDescent="0.3">
      <c r="P24" s="24" t="s">
        <v>523</v>
      </c>
      <c r="Q24" s="130" t="str">
        <v>BPOC</v>
      </c>
      <c r="R24" s="48">
        <f>VLOOKUP(P24,'Feuille saisie score'!$B$2:$D$139,3,FALSE)</f>
        <v>19</v>
      </c>
      <c r="S24" s="48">
        <f>VLOOKUP('Prix Indiv Brut (calcul)'!P24,'Feuille saisie score'!$B$2:$F$139,5,FALSE)</f>
        <v>18</v>
      </c>
      <c r="T24" s="56">
        <f t="shared" si="2"/>
        <v>37</v>
      </c>
      <c r="W24" s="24" t="s">
        <v>577</v>
      </c>
      <c r="X24" s="130" t="str">
        <v>CEIDF</v>
      </c>
      <c r="Y24" s="67">
        <f>VLOOKUP(W24,'Feuille saisie score'!$B$2:$D$139,3,FALSE)</f>
        <v>19</v>
      </c>
      <c r="Z24" s="67">
        <f>VLOOKUP('Prix Indiv Brut (calcul)'!W24,'Feuille saisie score'!$B$2:$F$139,5,FALSE)</f>
        <v>16</v>
      </c>
      <c r="AA24" s="52">
        <f t="shared" si="3"/>
        <v>35</v>
      </c>
      <c r="AD24" s="24" t="s">
        <v>609</v>
      </c>
      <c r="AE24" s="130" t="str">
        <v>CEPAC</v>
      </c>
      <c r="AF24" s="48">
        <f>VLOOKUP(AD24,'Feuille saisie score'!$B$2:$D$139,3,FALSE)</f>
        <v>7</v>
      </c>
      <c r="AG24" s="48">
        <f>VLOOKUP('Prix Indiv Brut (calcul)'!AD24,'Feuille saisie score'!$B$2:$F$139,5,FALSE)</f>
        <v>6</v>
      </c>
      <c r="AH24" s="56">
        <f t="shared" si="4"/>
        <v>13</v>
      </c>
    </row>
    <row r="25" spans="9:34" x14ac:dyDescent="0.3">
      <c r="P25" s="24" t="s">
        <v>588</v>
      </c>
      <c r="Q25" s="130" t="str">
        <v>CEIDF</v>
      </c>
      <c r="R25" s="48">
        <f>VLOOKUP(P25,'Feuille saisie score'!$B$2:$D$139,3,FALSE)</f>
        <v>25</v>
      </c>
      <c r="S25" s="48">
        <f>VLOOKUP('Prix Indiv Brut (calcul)'!P25,'Feuille saisie score'!$B$2:$F$139,5,FALSE)</f>
        <v>29</v>
      </c>
      <c r="T25" s="56">
        <f t="shared" si="2"/>
        <v>54</v>
      </c>
      <c r="W25" s="24" t="s">
        <v>493</v>
      </c>
      <c r="X25" s="130" t="str">
        <v>BPALC</v>
      </c>
      <c r="Y25" s="67">
        <f>VLOOKUP(W25,'Feuille saisie score'!$B$2:$D$139,3,FALSE)</f>
        <v>14</v>
      </c>
      <c r="Z25" s="67">
        <f>VLOOKUP('Prix Indiv Brut (calcul)'!W25,'Feuille saisie score'!$B$2:$F$139,5,FALSE)</f>
        <v>0</v>
      </c>
      <c r="AA25" s="52">
        <f t="shared" si="3"/>
        <v>14</v>
      </c>
      <c r="AD25" s="24" t="s">
        <v>585</v>
      </c>
      <c r="AE25" s="130" t="str">
        <v>CEIDF</v>
      </c>
      <c r="AF25" s="48">
        <f>VLOOKUP(AD25,'Feuille saisie score'!$B$2:$D$139,3,FALSE)</f>
        <v>0</v>
      </c>
      <c r="AG25" s="48">
        <f>VLOOKUP('Prix Indiv Brut (calcul)'!AD25,'Feuille saisie score'!$B$2:$F$139,5,FALSE)</f>
        <v>0</v>
      </c>
      <c r="AH25" s="56">
        <f t="shared" si="4"/>
        <v>0</v>
      </c>
    </row>
    <row r="26" spans="9:34" x14ac:dyDescent="0.3">
      <c r="P26" s="24" t="s">
        <v>595</v>
      </c>
      <c r="Q26" s="130" t="str">
        <v>CELC</v>
      </c>
      <c r="R26" s="48">
        <f>VLOOKUP(P26,'Feuille saisie score'!$B$2:$D$139,3,FALSE)</f>
        <v>0</v>
      </c>
      <c r="S26" s="48">
        <f>VLOOKUP('Prix Indiv Brut (calcul)'!P26,'Feuille saisie score'!$B$2:$F$139,5,FALSE)</f>
        <v>0</v>
      </c>
      <c r="T26" s="56">
        <f t="shared" si="2"/>
        <v>0</v>
      </c>
      <c r="W26" s="24" t="s">
        <v>520</v>
      </c>
      <c r="X26" s="130" t="str">
        <v>BPOC</v>
      </c>
      <c r="Y26" s="67">
        <f>VLOOKUP(W26,'Feuille saisie score'!$B$2:$D$139,3,FALSE)</f>
        <v>11</v>
      </c>
      <c r="Z26" s="67">
        <f>VLOOKUP('Prix Indiv Brut (calcul)'!W26,'Feuille saisie score'!$B$2:$F$139,5,FALSE)</f>
        <v>11</v>
      </c>
      <c r="AA26" s="52">
        <f t="shared" si="3"/>
        <v>22</v>
      </c>
      <c r="AD26" s="24" t="s">
        <v>549</v>
      </c>
      <c r="AE26" s="130" t="str">
        <v>CEGEE</v>
      </c>
      <c r="AF26" s="48">
        <f>VLOOKUP(AD26,'Feuille saisie score'!$B$2:$D$139,3,FALSE)</f>
        <v>0</v>
      </c>
      <c r="AG26" s="48">
        <f>VLOOKUP('Prix Indiv Brut (calcul)'!AD26,'Feuille saisie score'!$B$2:$F$139,5,FALSE)</f>
        <v>0</v>
      </c>
      <c r="AH26" s="56">
        <f t="shared" si="4"/>
        <v>0</v>
      </c>
    </row>
    <row r="27" spans="9:34" x14ac:dyDescent="0.3">
      <c r="P27" s="24" t="s">
        <v>504</v>
      </c>
      <c r="Q27" s="130" t="str">
        <v>BPAURA</v>
      </c>
      <c r="R27" s="48">
        <f>VLOOKUP(P27,'Feuille saisie score'!$B$2:$D$139,3,FALSE)</f>
        <v>14</v>
      </c>
      <c r="S27" s="48">
        <f>VLOOKUP('Prix Indiv Brut (calcul)'!P27,'Feuille saisie score'!$B$2:$F$139,5,FALSE)</f>
        <v>16</v>
      </c>
      <c r="T27" s="56">
        <f t="shared" si="2"/>
        <v>30</v>
      </c>
      <c r="W27" s="24" t="s">
        <v>579</v>
      </c>
      <c r="X27" s="130" t="str">
        <v>CEIDF</v>
      </c>
      <c r="Y27" s="67">
        <f>VLOOKUP(W27,'Feuille saisie score'!$B$2:$D$139,3,FALSE)</f>
        <v>12</v>
      </c>
      <c r="Z27" s="67">
        <f>VLOOKUP('Prix Indiv Brut (calcul)'!W27,'Feuille saisie score'!$B$2:$F$139,5,FALSE)</f>
        <v>8</v>
      </c>
      <c r="AA27" s="52">
        <f t="shared" si="3"/>
        <v>20</v>
      </c>
      <c r="AD27" s="24" t="s">
        <v>503</v>
      </c>
      <c r="AE27" s="130" t="str">
        <v>BPAURA</v>
      </c>
      <c r="AF27" s="48">
        <f>VLOOKUP(AD27,'Feuille saisie score'!$B$2:$D$139,3,FALSE)</f>
        <v>6</v>
      </c>
      <c r="AG27" s="48">
        <f>VLOOKUP('Prix Indiv Brut (calcul)'!AD27,'Feuille saisie score'!$B$2:$F$139,5,FALSE)</f>
        <v>3</v>
      </c>
      <c r="AH27" s="56">
        <f t="shared" si="4"/>
        <v>9</v>
      </c>
    </row>
    <row r="28" spans="9:34" x14ac:dyDescent="0.3">
      <c r="P28" s="24" t="s">
        <v>526</v>
      </c>
      <c r="Q28" s="130" t="str">
        <v>BPOC</v>
      </c>
      <c r="R28" s="48">
        <f>VLOOKUP(P28,'Feuille saisie score'!$B$2:$D$139,3,FALSE)</f>
        <v>28</v>
      </c>
      <c r="S28" s="48">
        <f>VLOOKUP('Prix Indiv Brut (calcul)'!P28,'Feuille saisie score'!$B$2:$F$139,5,FALSE)</f>
        <v>24</v>
      </c>
      <c r="T28" s="56">
        <f t="shared" si="2"/>
        <v>52</v>
      </c>
      <c r="W28" s="24" t="s">
        <v>490</v>
      </c>
      <c r="X28" s="130" t="str">
        <v>Banque Palatine</v>
      </c>
      <c r="Y28" s="67">
        <f>VLOOKUP(W28,'Feuille saisie score'!$B$2:$D$139,3,FALSE)</f>
        <v>28</v>
      </c>
      <c r="Z28" s="67">
        <f>VLOOKUP('Prix Indiv Brut (calcul)'!W28,'Feuille saisie score'!$B$2:$F$139,5,FALSE)</f>
        <v>12</v>
      </c>
      <c r="AA28" s="52">
        <f t="shared" si="3"/>
        <v>40</v>
      </c>
      <c r="AD28" s="24" t="s">
        <v>596</v>
      </c>
      <c r="AE28" s="130" t="str">
        <v>CELR</v>
      </c>
      <c r="AF28" s="48">
        <f>VLOOKUP(AD28,'Feuille saisie score'!$B$2:$D$139,3,FALSE)</f>
        <v>7</v>
      </c>
      <c r="AG28" s="48">
        <f>VLOOKUP('Prix Indiv Brut (calcul)'!AD28,'Feuille saisie score'!$B$2:$F$139,5,FALSE)</f>
        <v>4</v>
      </c>
      <c r="AH28" s="56">
        <f t="shared" si="4"/>
        <v>11</v>
      </c>
    </row>
    <row r="29" spans="9:34" x14ac:dyDescent="0.3">
      <c r="P29" s="24" t="s">
        <v>562</v>
      </c>
      <c r="Q29" s="130" t="str">
        <v>CEHDF</v>
      </c>
      <c r="R29" s="48">
        <f>VLOOKUP(P29,'Feuille saisie score'!$B$2:$D$139,3,FALSE)</f>
        <v>11</v>
      </c>
      <c r="S29" s="48">
        <f>VLOOKUP('Prix Indiv Brut (calcul)'!P29,'Feuille saisie score'!$B$2:$F$139,5,FALSE)</f>
        <v>7</v>
      </c>
      <c r="T29" s="56">
        <f t="shared" si="2"/>
        <v>18</v>
      </c>
      <c r="W29" s="24" t="s">
        <v>580</v>
      </c>
      <c r="X29" s="130" t="str">
        <v>CEIDF</v>
      </c>
      <c r="Y29" s="67">
        <f>VLOOKUP(W29,'Feuille saisie score'!$B$2:$D$139,3,FALSE)</f>
        <v>20</v>
      </c>
      <c r="Z29" s="67">
        <f>VLOOKUP('Prix Indiv Brut (calcul)'!W29,'Feuille saisie score'!$B$2:$F$139,5,FALSE)</f>
        <v>8</v>
      </c>
      <c r="AA29" s="52">
        <f t="shared" si="3"/>
        <v>28</v>
      </c>
      <c r="AD29" s="24" t="s">
        <v>539</v>
      </c>
      <c r="AE29" s="130" t="str">
        <v>CEBFC</v>
      </c>
      <c r="AF29" s="48">
        <f>VLOOKUP(AD29,'Feuille saisie score'!$B$2:$D$139,3,FALSE)</f>
        <v>9</v>
      </c>
      <c r="AG29" s="48">
        <f>VLOOKUP('Prix Indiv Brut (calcul)'!AD29,'Feuille saisie score'!$B$2:$F$139,5,FALSE)</f>
        <v>5</v>
      </c>
      <c r="AH29" s="56">
        <f t="shared" si="4"/>
        <v>14</v>
      </c>
    </row>
    <row r="30" spans="9:34" ht="15" thickBot="1" x14ac:dyDescent="0.35">
      <c r="P30" s="25" t="s">
        <v>598</v>
      </c>
      <c r="Q30" s="131" t="str">
        <v>CELR</v>
      </c>
      <c r="R30" s="54">
        <f>VLOOKUP(P30,'Feuille saisie score'!$B$2:$D$139,3,FALSE)</f>
        <v>17</v>
      </c>
      <c r="S30" s="54">
        <f>VLOOKUP('Prix Indiv Brut (calcul)'!P30,'Feuille saisie score'!$B$2:$F$139,5,FALSE)</f>
        <v>12</v>
      </c>
      <c r="T30" s="57">
        <f t="shared" si="2"/>
        <v>29</v>
      </c>
      <c r="W30" s="24" t="s">
        <v>521</v>
      </c>
      <c r="X30" s="130" t="str">
        <v>BPOC</v>
      </c>
      <c r="Y30" s="67">
        <f>VLOOKUP(W30,'Feuille saisie score'!$B$2:$D$139,3,FALSE)</f>
        <v>12</v>
      </c>
      <c r="Z30" s="67">
        <f>VLOOKUP('Prix Indiv Brut (calcul)'!W30,'Feuille saisie score'!$B$2:$F$139,5,FALSE)</f>
        <v>9</v>
      </c>
      <c r="AA30" s="52">
        <f t="shared" si="3"/>
        <v>21</v>
      </c>
      <c r="AD30" s="24" t="s">
        <v>513</v>
      </c>
      <c r="AE30" s="130" t="str">
        <v>BPCE SA</v>
      </c>
      <c r="AF30" s="48">
        <f>VLOOKUP(AD30,'Feuille saisie score'!$B$2:$D$139,3,FALSE)</f>
        <v>0</v>
      </c>
      <c r="AG30" s="48">
        <f>VLOOKUP('Prix Indiv Brut (calcul)'!AD30,'Feuille saisie score'!$B$2:$F$139,5,FALSE)</f>
        <v>3</v>
      </c>
      <c r="AH30" s="56">
        <f t="shared" si="4"/>
        <v>3</v>
      </c>
    </row>
    <row r="31" spans="9:34" x14ac:dyDescent="0.3">
      <c r="W31" s="24" t="s">
        <v>619</v>
      </c>
      <c r="X31" s="130" t="str">
        <v>NATIXIS</v>
      </c>
      <c r="Y31" s="67">
        <f>VLOOKUP(W31,'Feuille saisie score'!$B$2:$D$139,3,FALSE)</f>
        <v>20</v>
      </c>
      <c r="Z31" s="67">
        <f>VLOOKUP('Prix Indiv Brut (calcul)'!W31,'Feuille saisie score'!$B$2:$F$139,5,FALSE)</f>
        <v>13</v>
      </c>
      <c r="AA31" s="52">
        <f t="shared" si="3"/>
        <v>33</v>
      </c>
      <c r="AD31" s="24" t="s">
        <v>587</v>
      </c>
      <c r="AE31" s="130" t="str">
        <v>CEIDF</v>
      </c>
      <c r="AF31" s="48">
        <f>VLOOKUP(AD31,'Feuille saisie score'!$B$2:$D$139,3,FALSE)</f>
        <v>0</v>
      </c>
      <c r="AG31" s="48">
        <f>VLOOKUP('Prix Indiv Brut (calcul)'!AD31,'Feuille saisie score'!$B$2:$F$139,5,FALSE)</f>
        <v>0</v>
      </c>
      <c r="AH31" s="56">
        <f t="shared" si="4"/>
        <v>0</v>
      </c>
    </row>
    <row r="32" spans="9:34" x14ac:dyDescent="0.3">
      <c r="W32" s="24" t="s">
        <v>494</v>
      </c>
      <c r="X32" s="130" t="str">
        <v>BPALC</v>
      </c>
      <c r="Y32" s="67">
        <f>VLOOKUP(W32,'Feuille saisie score'!$B$2:$D$139,3,FALSE)</f>
        <v>17</v>
      </c>
      <c r="Z32" s="67">
        <f>VLOOKUP('Prix Indiv Brut (calcul)'!W32,'Feuille saisie score'!$B$2:$F$139,5,FALSE)</f>
        <v>15</v>
      </c>
      <c r="AA32" s="52">
        <f t="shared" si="3"/>
        <v>32</v>
      </c>
      <c r="AD32" s="24" t="s">
        <v>536</v>
      </c>
      <c r="AE32" s="130" t="str">
        <v>CEAPC</v>
      </c>
      <c r="AF32" s="48">
        <f>VLOOKUP(AD32,'Feuille saisie score'!$B$2:$D$139,3,FALSE)</f>
        <v>6</v>
      </c>
      <c r="AG32" s="48">
        <f>VLOOKUP('Prix Indiv Brut (calcul)'!AD32,'Feuille saisie score'!$B$2:$F$139,5,FALSE)</f>
        <v>11</v>
      </c>
      <c r="AH32" s="56">
        <f t="shared" si="4"/>
        <v>17</v>
      </c>
    </row>
    <row r="33" spans="23:34" x14ac:dyDescent="0.3">
      <c r="W33" s="24" t="s">
        <v>582</v>
      </c>
      <c r="X33" s="130" t="str">
        <v>CEIDF</v>
      </c>
      <c r="Y33" s="67">
        <f>VLOOKUP(W33,'Feuille saisie score'!$B$2:$D$139,3,FALSE)</f>
        <v>0</v>
      </c>
      <c r="Z33" s="67">
        <f>VLOOKUP('Prix Indiv Brut (calcul)'!W33,'Feuille saisie score'!$B$2:$F$139,5,FALSE)</f>
        <v>0</v>
      </c>
      <c r="AA33" s="52">
        <f t="shared" si="3"/>
        <v>0</v>
      </c>
      <c r="AD33" s="24" t="s">
        <v>622</v>
      </c>
      <c r="AE33" s="130" t="str">
        <v>NATIXIS</v>
      </c>
      <c r="AF33" s="48">
        <f>VLOOKUP(AD33,'Feuille saisie score'!$B$2:$D$139,3,FALSE)</f>
        <v>10</v>
      </c>
      <c r="AG33" s="48">
        <f>VLOOKUP('Prix Indiv Brut (calcul)'!AD33,'Feuille saisie score'!$B$2:$F$139,5,FALSE)</f>
        <v>10</v>
      </c>
      <c r="AH33" s="56">
        <f t="shared" si="4"/>
        <v>20</v>
      </c>
    </row>
    <row r="34" spans="23:34" x14ac:dyDescent="0.3">
      <c r="W34" s="24" t="s">
        <v>603</v>
      </c>
      <c r="X34" s="130" t="str">
        <v>CEN</v>
      </c>
      <c r="Y34" s="67">
        <f>VLOOKUP(W34,'Feuille saisie score'!$B$2:$D$139,3,FALSE)</f>
        <v>10</v>
      </c>
      <c r="Z34" s="67">
        <f>VLOOKUP('Prix Indiv Brut (calcul)'!W34,'Feuille saisie score'!$B$2:$F$139,5,FALSE)</f>
        <v>4</v>
      </c>
      <c r="AA34" s="52">
        <f t="shared" si="3"/>
        <v>14</v>
      </c>
      <c r="AD34" s="24" t="s">
        <v>561</v>
      </c>
      <c r="AE34" s="130" t="str">
        <v>CEHDF</v>
      </c>
      <c r="AF34" s="48">
        <f>VLOOKUP(AD34,'Feuille saisie score'!$B$2:$D$139,3,FALSE)</f>
        <v>0</v>
      </c>
      <c r="AG34" s="48">
        <f>VLOOKUP('Prix Indiv Brut (calcul)'!AD34,'Feuille saisie score'!$B$2:$F$139,5,FALSE)</f>
        <v>0</v>
      </c>
      <c r="AH34" s="56">
        <f t="shared" si="4"/>
        <v>0</v>
      </c>
    </row>
    <row r="35" spans="23:34" x14ac:dyDescent="0.3">
      <c r="W35" s="24" t="s">
        <v>604</v>
      </c>
      <c r="X35" s="130" t="str">
        <v>CEN</v>
      </c>
      <c r="Y35" s="67">
        <f>VLOOKUP(W35,'Feuille saisie score'!$B$2:$D$139,3,FALSE)</f>
        <v>14</v>
      </c>
      <c r="Z35" s="67">
        <f>VLOOKUP('Prix Indiv Brut (calcul)'!W35,'Feuille saisie score'!$B$2:$F$139,5,FALSE)</f>
        <v>18</v>
      </c>
      <c r="AA35" s="52">
        <f t="shared" si="3"/>
        <v>32</v>
      </c>
      <c r="AD35" s="24" t="s">
        <v>564</v>
      </c>
      <c r="AE35" s="130" t="str">
        <v>CEHDF</v>
      </c>
      <c r="AF35" s="48">
        <f>VLOOKUP(AD35,'Feuille saisie score'!$B$2:$D$139,3,FALSE)</f>
        <v>7</v>
      </c>
      <c r="AG35" s="48">
        <f>VLOOKUP('Prix Indiv Brut (calcul)'!AD35,'Feuille saisie score'!$B$2:$F$139,5,FALSE)</f>
        <v>7</v>
      </c>
      <c r="AH35" s="56">
        <f t="shared" si="4"/>
        <v>14</v>
      </c>
    </row>
    <row r="36" spans="23:34" ht="15" thickBot="1" x14ac:dyDescent="0.35">
      <c r="W36" s="24" t="s">
        <v>533</v>
      </c>
      <c r="X36" s="130" t="str">
        <v>CEAPC</v>
      </c>
      <c r="Y36" s="67">
        <f>VLOOKUP(W36,'Feuille saisie score'!$B$2:$D$139,3,FALSE)</f>
        <v>17</v>
      </c>
      <c r="Z36" s="67">
        <f>VLOOKUP('Prix Indiv Brut (calcul)'!W36,'Feuille saisie score'!$B$2:$F$139,5,FALSE)</f>
        <v>12</v>
      </c>
      <c r="AA36" s="52">
        <f t="shared" si="3"/>
        <v>29</v>
      </c>
      <c r="AD36" s="25" t="s">
        <v>514</v>
      </c>
      <c r="AE36" s="131" t="str">
        <v>BPCE SA</v>
      </c>
      <c r="AF36" s="54">
        <f>VLOOKUP(AD36,'Feuille saisie score'!$B$2:$D$139,3,FALSE)</f>
        <v>2</v>
      </c>
      <c r="AG36" s="54">
        <f>VLOOKUP('Prix Indiv Brut (calcul)'!AD36,'Feuille saisie score'!$B$2:$F$139,5,FALSE)</f>
        <v>4</v>
      </c>
      <c r="AH36" s="57">
        <f t="shared" si="4"/>
        <v>6</v>
      </c>
    </row>
    <row r="37" spans="23:34" x14ac:dyDescent="0.3">
      <c r="W37" s="24" t="s">
        <v>608</v>
      </c>
      <c r="X37" s="130" t="str">
        <v>CEPAC</v>
      </c>
      <c r="Y37" s="67">
        <f>VLOOKUP(W37,'Feuille saisie score'!$B$2:$D$139,3,FALSE)</f>
        <v>16</v>
      </c>
      <c r="Z37" s="67">
        <f>VLOOKUP('Prix Indiv Brut (calcul)'!W37,'Feuille saisie score'!$B$2:$F$139,5,FALSE)</f>
        <v>16</v>
      </c>
      <c r="AA37" s="52">
        <f t="shared" si="3"/>
        <v>32</v>
      </c>
    </row>
    <row r="38" spans="23:34" x14ac:dyDescent="0.3">
      <c r="W38" s="24" t="s">
        <v>620</v>
      </c>
      <c r="X38" s="130" t="str">
        <v>NATIXIS</v>
      </c>
      <c r="Y38" s="67">
        <f>VLOOKUP(W38,'Feuille saisie score'!$B$2:$D$139,3,FALSE)</f>
        <v>20</v>
      </c>
      <c r="Z38" s="67">
        <f>VLOOKUP('Prix Indiv Brut (calcul)'!W38,'Feuille saisie score'!$B$2:$F$139,5,FALSE)</f>
        <v>17</v>
      </c>
      <c r="AA38" s="52">
        <f t="shared" si="3"/>
        <v>37</v>
      </c>
    </row>
    <row r="39" spans="23:34" x14ac:dyDescent="0.3">
      <c r="W39" s="24" t="s">
        <v>495</v>
      </c>
      <c r="X39" s="130" t="str">
        <v>BPALC</v>
      </c>
      <c r="Y39" s="67">
        <f>VLOOKUP(W39,'Feuille saisie score'!$B$2:$D$139,3,FALSE)</f>
        <v>16</v>
      </c>
      <c r="Z39" s="67">
        <f>VLOOKUP('Prix Indiv Brut (calcul)'!W39,'Feuille saisie score'!$B$2:$F$139,5,FALSE)</f>
        <v>11</v>
      </c>
      <c r="AA39" s="52">
        <f t="shared" si="3"/>
        <v>27</v>
      </c>
    </row>
    <row r="40" spans="23:34" x14ac:dyDescent="0.3">
      <c r="W40" s="24" t="s">
        <v>611</v>
      </c>
      <c r="X40" s="130" t="str">
        <v>CEPAC</v>
      </c>
      <c r="Y40" s="67">
        <f>VLOOKUP(W40,'Feuille saisie score'!$B$2:$D$139,3,FALSE)</f>
        <v>18</v>
      </c>
      <c r="Z40" s="67">
        <f>VLOOKUP('Prix Indiv Brut (calcul)'!W40,'Feuille saisie score'!$B$2:$F$139,5,FALSE)</f>
        <v>13</v>
      </c>
      <c r="AA40" s="52">
        <f t="shared" si="3"/>
        <v>31</v>
      </c>
    </row>
    <row r="41" spans="23:34" x14ac:dyDescent="0.3">
      <c r="W41" s="24" t="s">
        <v>491</v>
      </c>
      <c r="X41" s="130" t="str">
        <v>Banque Palatine</v>
      </c>
      <c r="Y41" s="67">
        <f>VLOOKUP(W41,'Feuille saisie score'!$B$2:$D$139,3,FALSE)</f>
        <v>23</v>
      </c>
      <c r="Z41" s="67">
        <f>VLOOKUP('Prix Indiv Brut (calcul)'!W41,'Feuille saisie score'!$B$2:$F$139,5,FALSE)</f>
        <v>7</v>
      </c>
      <c r="AA41" s="52">
        <f t="shared" si="3"/>
        <v>30</v>
      </c>
    </row>
    <row r="42" spans="23:34" x14ac:dyDescent="0.3">
      <c r="W42" s="24" t="s">
        <v>524</v>
      </c>
      <c r="X42" s="130" t="str">
        <v>BPOC</v>
      </c>
      <c r="Y42" s="67">
        <f>VLOOKUP(W42,'Feuille saisie score'!$B$2:$D$139,3,FALSE)</f>
        <v>19</v>
      </c>
      <c r="Z42" s="67">
        <f>VLOOKUP('Prix Indiv Brut (calcul)'!W42,'Feuille saisie score'!$B$2:$F$139,5,FALSE)</f>
        <v>12</v>
      </c>
      <c r="AA42" s="52">
        <f t="shared" si="3"/>
        <v>31</v>
      </c>
    </row>
    <row r="43" spans="23:34" x14ac:dyDescent="0.3">
      <c r="W43" s="24" t="s">
        <v>540</v>
      </c>
      <c r="X43" s="130" t="str">
        <v>CEBFC</v>
      </c>
      <c r="Y43" s="67">
        <f>VLOOKUP(W43,'Feuille saisie score'!$B$2:$D$139,3,FALSE)</f>
        <v>20</v>
      </c>
      <c r="Z43" s="67">
        <f>VLOOKUP('Prix Indiv Brut (calcul)'!W43,'Feuille saisie score'!$B$2:$F$139,5,FALSE)</f>
        <v>13</v>
      </c>
      <c r="AA43" s="52">
        <f t="shared" si="3"/>
        <v>33</v>
      </c>
    </row>
    <row r="44" spans="23:34" x14ac:dyDescent="0.3">
      <c r="W44" s="24" t="s">
        <v>509</v>
      </c>
      <c r="X44" s="130" t="str">
        <v>BPBFC</v>
      </c>
      <c r="Y44" s="67">
        <f>VLOOKUP(W44,'Feuille saisie score'!$B$2:$D$139,3,FALSE)</f>
        <v>15</v>
      </c>
      <c r="Z44" s="67">
        <f>VLOOKUP('Prix Indiv Brut (calcul)'!W44,'Feuille saisie score'!$B$2:$F$139,5,FALSE)</f>
        <v>4</v>
      </c>
      <c r="AA44" s="52">
        <f t="shared" si="3"/>
        <v>19</v>
      </c>
    </row>
    <row r="45" spans="23:34" x14ac:dyDescent="0.3">
      <c r="W45" s="24" t="s">
        <v>550</v>
      </c>
      <c r="X45" s="130" t="str">
        <v>CEGEE</v>
      </c>
      <c r="Y45" s="67">
        <f>VLOOKUP(W45,'Feuille saisie score'!$B$2:$D$139,3,FALSE)</f>
        <v>15</v>
      </c>
      <c r="Z45" s="67">
        <f>VLOOKUP('Prix Indiv Brut (calcul)'!W45,'Feuille saisie score'!$B$2:$F$139,5,FALSE)</f>
        <v>19</v>
      </c>
      <c r="AA45" s="52">
        <f t="shared" si="3"/>
        <v>34</v>
      </c>
    </row>
    <row r="46" spans="23:34" x14ac:dyDescent="0.3">
      <c r="W46" s="24" t="s">
        <v>497</v>
      </c>
      <c r="X46" s="130" t="str">
        <v>BPALC</v>
      </c>
      <c r="Y46" s="67">
        <f>VLOOKUP(W46,'Feuille saisie score'!$B$2:$D$139,3,FALSE)</f>
        <v>23</v>
      </c>
      <c r="Z46" s="67">
        <f>VLOOKUP('Prix Indiv Brut (calcul)'!W46,'Feuille saisie score'!$B$2:$F$139,5,FALSE)</f>
        <v>16</v>
      </c>
      <c r="AA46" s="52">
        <f t="shared" si="3"/>
        <v>39</v>
      </c>
    </row>
    <row r="47" spans="23:34" x14ac:dyDescent="0.3">
      <c r="W47" s="24" t="s">
        <v>563</v>
      </c>
      <c r="X47" s="130" t="str">
        <v>CEHDF</v>
      </c>
      <c r="Y47" s="67">
        <f>VLOOKUP(W47,'Feuille saisie score'!$B$2:$D$139,3,FALSE)</f>
        <v>13</v>
      </c>
      <c r="Z47" s="67">
        <f>VLOOKUP('Prix Indiv Brut (calcul)'!W47,'Feuille saisie score'!$B$2:$F$139,5,FALSE)</f>
        <v>7</v>
      </c>
      <c r="AA47" s="52">
        <f t="shared" si="3"/>
        <v>20</v>
      </c>
    </row>
    <row r="48" spans="23:34" x14ac:dyDescent="0.3">
      <c r="W48" s="24" t="s">
        <v>624</v>
      </c>
      <c r="X48" s="130" t="str">
        <v>NATIXIS</v>
      </c>
      <c r="Y48" s="67">
        <f>VLOOKUP(W48,'Feuille saisie score'!$B$2:$D$139,3,FALSE)</f>
        <v>13</v>
      </c>
      <c r="Z48" s="67">
        <f>VLOOKUP('Prix Indiv Brut (calcul)'!W48,'Feuille saisie score'!$B$2:$F$139,5,FALSE)</f>
        <v>7</v>
      </c>
      <c r="AA48" s="52">
        <f t="shared" si="3"/>
        <v>20</v>
      </c>
    </row>
    <row r="49" spans="23:27" x14ac:dyDescent="0.3">
      <c r="W49" s="24" t="s">
        <v>498</v>
      </c>
      <c r="X49" s="130" t="str">
        <v>BPALC</v>
      </c>
      <c r="Y49" s="67">
        <f>VLOOKUP(W49,'Feuille saisie score'!$B$2:$D$139,3,FALSE)</f>
        <v>20</v>
      </c>
      <c r="Z49" s="67">
        <f>VLOOKUP('Prix Indiv Brut (calcul)'!W49,'Feuille saisie score'!$B$2:$F$139,5,FALSE)</f>
        <v>10</v>
      </c>
      <c r="AA49" s="52">
        <f t="shared" si="3"/>
        <v>30</v>
      </c>
    </row>
    <row r="50" spans="23:27" x14ac:dyDescent="0.3">
      <c r="W50" s="24" t="s">
        <v>537</v>
      </c>
      <c r="X50" s="130" t="str">
        <v>CEAPC</v>
      </c>
      <c r="Y50" s="67">
        <f>VLOOKUP(W50,'Feuille saisie score'!$B$2:$D$139,3,FALSE)</f>
        <v>16</v>
      </c>
      <c r="Z50" s="67">
        <f>VLOOKUP('Prix Indiv Brut (calcul)'!W50,'Feuille saisie score'!$B$2:$F$139,5,FALSE)</f>
        <v>14</v>
      </c>
      <c r="AA50" s="52">
        <f t="shared" si="3"/>
        <v>30</v>
      </c>
    </row>
    <row r="51" spans="23:27" ht="15" thickBot="1" x14ac:dyDescent="0.35">
      <c r="W51" s="25" t="s">
        <v>551</v>
      </c>
      <c r="X51" s="131" t="str">
        <v>CEGEE</v>
      </c>
      <c r="Y51" s="68">
        <f>VLOOKUP(W51,'Feuille saisie score'!$B$2:$D$139,3,FALSE)</f>
        <v>11</v>
      </c>
      <c r="Z51" s="68">
        <f>VLOOKUP('Prix Indiv Brut (calcul)'!W51,'Feuille saisie score'!$B$2:$F$139,5,FALSE)</f>
        <v>8</v>
      </c>
      <c r="AA51" s="53">
        <f t="shared" si="3"/>
        <v>19</v>
      </c>
    </row>
  </sheetData>
  <sheetProtection algorithmName="SHA-512" hashValue="/MFE8AD2w7csE7SXgA66rpkC9HulnZJsqwCqNgPz30+tmBKaAqb5BlDqhY3vpkwsmw/HnESV/INHnbjgsYW4BQ==" saltValue="JDlc8XspJrL77V0VkMoaig==" spinCount="100000" sheet="1" objects="1" scenarios="1"/>
  <mergeCells count="5">
    <mergeCell ref="B1:F1"/>
    <mergeCell ref="I1:M1"/>
    <mergeCell ref="P1:T1"/>
    <mergeCell ref="W1:AA1"/>
    <mergeCell ref="AD1:A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6D5A2-8918-4035-9CA3-2CA54AA58AED}">
  <dimension ref="A1:AH51"/>
  <sheetViews>
    <sheetView topLeftCell="Q1" workbookViewId="0">
      <selection activeCell="V19" sqref="V19"/>
    </sheetView>
  </sheetViews>
  <sheetFormatPr baseColWidth="10" defaultColWidth="8.88671875" defaultRowHeight="14.4" x14ac:dyDescent="0.3"/>
  <cols>
    <col min="1" max="1" width="13.5546875" bestFit="1" customWidth="1"/>
    <col min="2" max="2" width="21.109375" bestFit="1" customWidth="1"/>
    <col min="3" max="3" width="8" bestFit="1" customWidth="1"/>
    <col min="4" max="5" width="8.6640625" customWidth="1"/>
    <col min="6" max="6" width="8.6640625" style="160" customWidth="1"/>
    <col min="7" max="7" width="12.44140625" customWidth="1"/>
    <col min="8" max="8" width="13.5546875" bestFit="1" customWidth="1"/>
    <col min="9" max="9" width="34.5546875" bestFit="1" customWidth="1"/>
    <col min="10" max="10" width="8.33203125" bestFit="1" customWidth="1"/>
    <col min="11" max="12" width="8.6640625" customWidth="1"/>
    <col min="13" max="13" width="8.6640625" style="160" customWidth="1"/>
    <col min="14" max="14" width="4.33203125" customWidth="1"/>
    <col min="15" max="15" width="12.44140625" bestFit="1" customWidth="1"/>
    <col min="16" max="16" width="21.109375" bestFit="1" customWidth="1"/>
    <col min="17" max="17" width="15.33203125" bestFit="1" customWidth="1"/>
    <col min="18" max="19" width="8.6640625" customWidth="1"/>
    <col min="20" max="20" width="8.6640625" style="160" customWidth="1"/>
    <col min="21" max="21" width="4.6640625" customWidth="1"/>
    <col min="22" max="22" width="12.44140625" bestFit="1" customWidth="1"/>
    <col min="23" max="23" width="24.5546875" customWidth="1"/>
    <col min="24" max="24" width="15.33203125" bestFit="1" customWidth="1"/>
    <col min="25" max="26" width="8.6640625" customWidth="1"/>
    <col min="27" max="27" width="8.6640625" style="160" customWidth="1"/>
    <col min="28" max="28" width="4.88671875" customWidth="1"/>
    <col min="29" max="29" width="12.6640625" customWidth="1"/>
    <col min="30" max="30" width="21.33203125" bestFit="1" customWidth="1"/>
    <col min="31" max="31" width="8.5546875" bestFit="1" customWidth="1"/>
    <col min="32" max="33" width="8.6640625" customWidth="1"/>
    <col min="34" max="34" width="8.6640625" style="160" customWidth="1"/>
  </cols>
  <sheetData>
    <row r="1" spans="1:34" s="146" customFormat="1" x14ac:dyDescent="0.3">
      <c r="B1" s="179" t="s">
        <v>625</v>
      </c>
      <c r="C1" s="179"/>
      <c r="D1" s="179"/>
      <c r="E1" s="179"/>
      <c r="F1" s="179"/>
      <c r="I1" s="179" t="s">
        <v>626</v>
      </c>
      <c r="J1" s="179"/>
      <c r="K1" s="179"/>
      <c r="L1" s="179"/>
      <c r="M1" s="179"/>
      <c r="P1" s="180" t="s">
        <v>627</v>
      </c>
      <c r="Q1" s="180"/>
      <c r="R1" s="180"/>
      <c r="S1" s="180"/>
      <c r="T1" s="180"/>
      <c r="W1" s="180" t="s">
        <v>628</v>
      </c>
      <c r="X1" s="180"/>
      <c r="Y1" s="180"/>
      <c r="Z1" s="180"/>
      <c r="AA1" s="180"/>
      <c r="AD1" s="180" t="s">
        <v>629</v>
      </c>
      <c r="AE1" s="180"/>
      <c r="AF1" s="180"/>
      <c r="AG1" s="180"/>
      <c r="AH1" s="180"/>
    </row>
    <row r="2" spans="1:34" s="161" customFormat="1" ht="27.6" customHeight="1" x14ac:dyDescent="0.3">
      <c r="B2" s="162" t="s">
        <v>630</v>
      </c>
      <c r="C2" s="162" t="s">
        <v>482</v>
      </c>
      <c r="D2" s="162" t="s">
        <v>483</v>
      </c>
      <c r="E2" s="162" t="s">
        <v>485</v>
      </c>
      <c r="F2" s="162" t="s">
        <v>631</v>
      </c>
      <c r="I2" s="162" t="s">
        <v>630</v>
      </c>
      <c r="J2" s="162" t="s">
        <v>482</v>
      </c>
      <c r="K2" s="162" t="s">
        <v>483</v>
      </c>
      <c r="L2" s="162" t="s">
        <v>485</v>
      </c>
      <c r="M2" s="162" t="s">
        <v>631</v>
      </c>
      <c r="P2" s="163" t="s">
        <v>481</v>
      </c>
      <c r="Q2" s="163" t="s">
        <v>482</v>
      </c>
      <c r="R2" s="163" t="s">
        <v>483</v>
      </c>
      <c r="S2" s="163" t="s">
        <v>485</v>
      </c>
      <c r="T2" s="163" t="s">
        <v>631</v>
      </c>
      <c r="W2" s="163" t="s">
        <v>481</v>
      </c>
      <c r="X2" s="163" t="s">
        <v>482</v>
      </c>
      <c r="Y2" s="163" t="s">
        <v>483</v>
      </c>
      <c r="Z2" s="163" t="s">
        <v>485</v>
      </c>
      <c r="AA2" s="163" t="s">
        <v>631</v>
      </c>
      <c r="AD2" s="163" t="s">
        <v>481</v>
      </c>
      <c r="AE2" s="163" t="s">
        <v>482</v>
      </c>
      <c r="AF2" s="163" t="s">
        <v>483</v>
      </c>
      <c r="AG2" s="163" t="s">
        <v>485</v>
      </c>
      <c r="AH2" s="163" t="s">
        <v>631</v>
      </c>
    </row>
    <row r="3" spans="1:34" x14ac:dyDescent="0.3">
      <c r="A3" s="159" t="s">
        <v>632</v>
      </c>
      <c r="B3" s="23" t="s">
        <v>525</v>
      </c>
      <c r="C3" s="23" t="s">
        <v>131</v>
      </c>
      <c r="D3" s="23">
        <v>33</v>
      </c>
      <c r="E3" s="23">
        <v>33</v>
      </c>
      <c r="F3" s="41">
        <v>66</v>
      </c>
      <c r="H3" s="159" t="s">
        <v>632</v>
      </c>
      <c r="I3" s="23" t="s">
        <v>559</v>
      </c>
      <c r="J3" s="23" t="s">
        <v>241</v>
      </c>
      <c r="K3" s="23">
        <v>10</v>
      </c>
      <c r="L3" s="23">
        <v>9</v>
      </c>
      <c r="M3" s="41">
        <v>19</v>
      </c>
      <c r="O3" s="159" t="s">
        <v>633</v>
      </c>
      <c r="P3" s="23" t="s">
        <v>487</v>
      </c>
      <c r="Q3" s="23" t="s">
        <v>12</v>
      </c>
      <c r="R3" s="23">
        <v>28</v>
      </c>
      <c r="S3" s="23">
        <v>28</v>
      </c>
      <c r="T3" s="41">
        <v>56</v>
      </c>
      <c r="V3" s="159" t="s">
        <v>633</v>
      </c>
      <c r="W3" s="23" t="s">
        <v>530</v>
      </c>
      <c r="X3" s="23" t="s">
        <v>156</v>
      </c>
      <c r="Y3" s="23">
        <v>25</v>
      </c>
      <c r="Z3" s="23">
        <v>20</v>
      </c>
      <c r="AA3" s="41">
        <v>45</v>
      </c>
      <c r="AC3" s="159" t="s">
        <v>633</v>
      </c>
      <c r="AD3" s="23" t="s">
        <v>511</v>
      </c>
      <c r="AE3" s="23" t="s">
        <v>93</v>
      </c>
      <c r="AF3" s="23">
        <v>11</v>
      </c>
      <c r="AG3" s="23">
        <v>18</v>
      </c>
      <c r="AH3" s="41">
        <v>29</v>
      </c>
    </row>
    <row r="4" spans="1:34" x14ac:dyDescent="0.3">
      <c r="A4" s="159" t="s">
        <v>632</v>
      </c>
      <c r="B4" s="23" t="s">
        <v>515</v>
      </c>
      <c r="C4" s="23" t="s">
        <v>109</v>
      </c>
      <c r="D4" s="23">
        <v>19</v>
      </c>
      <c r="E4" s="23">
        <v>23</v>
      </c>
      <c r="F4" s="41">
        <v>42</v>
      </c>
      <c r="I4" s="23" t="s">
        <v>592</v>
      </c>
      <c r="J4" s="23" t="s">
        <v>348</v>
      </c>
      <c r="K4" s="23">
        <v>10</v>
      </c>
      <c r="L4" s="23">
        <v>5</v>
      </c>
      <c r="M4" s="41">
        <v>15</v>
      </c>
      <c r="O4" s="159" t="s">
        <v>633</v>
      </c>
      <c r="P4" s="23" t="s">
        <v>588</v>
      </c>
      <c r="Q4" s="23" t="s">
        <v>270</v>
      </c>
      <c r="R4" s="23">
        <v>25</v>
      </c>
      <c r="S4" s="23">
        <v>29</v>
      </c>
      <c r="T4" s="41">
        <v>54</v>
      </c>
      <c r="V4" s="159" t="s">
        <v>633</v>
      </c>
      <c r="W4" s="23" t="s">
        <v>490</v>
      </c>
      <c r="X4" s="23" t="s">
        <v>12</v>
      </c>
      <c r="Y4" s="23">
        <v>28</v>
      </c>
      <c r="Z4" s="23">
        <v>12</v>
      </c>
      <c r="AA4" s="41">
        <v>40</v>
      </c>
      <c r="AD4" s="23" t="s">
        <v>552</v>
      </c>
      <c r="AE4" s="23" t="s">
        <v>241</v>
      </c>
      <c r="AF4" s="23">
        <v>13</v>
      </c>
      <c r="AG4" s="23">
        <v>12</v>
      </c>
      <c r="AH4" s="41">
        <v>25</v>
      </c>
    </row>
    <row r="5" spans="1:34" x14ac:dyDescent="0.3">
      <c r="B5" s="23" t="s">
        <v>565</v>
      </c>
      <c r="C5" s="23" t="s">
        <v>270</v>
      </c>
      <c r="D5" s="23">
        <v>22</v>
      </c>
      <c r="E5" s="23">
        <v>11</v>
      </c>
      <c r="F5" s="41">
        <v>33</v>
      </c>
      <c r="I5" s="23" t="s">
        <v>605</v>
      </c>
      <c r="J5" s="23" t="s">
        <v>385</v>
      </c>
      <c r="K5" s="23">
        <v>8</v>
      </c>
      <c r="L5" s="23">
        <v>7</v>
      </c>
      <c r="M5" s="41">
        <v>15</v>
      </c>
      <c r="O5" s="159" t="s">
        <v>633</v>
      </c>
      <c r="P5" s="23" t="s">
        <v>526</v>
      </c>
      <c r="Q5" s="23" t="s">
        <v>131</v>
      </c>
      <c r="R5" s="23">
        <v>28</v>
      </c>
      <c r="S5" s="23">
        <v>24</v>
      </c>
      <c r="T5" s="41">
        <v>52</v>
      </c>
      <c r="W5" s="23" t="s">
        <v>497</v>
      </c>
      <c r="X5" s="23" t="s">
        <v>32</v>
      </c>
      <c r="Y5" s="23">
        <v>23</v>
      </c>
      <c r="Z5" s="23">
        <v>16</v>
      </c>
      <c r="AA5" s="41">
        <v>39</v>
      </c>
      <c r="AD5" s="23" t="s">
        <v>613</v>
      </c>
      <c r="AE5" s="23" t="s">
        <v>425</v>
      </c>
      <c r="AF5" s="23">
        <v>15</v>
      </c>
      <c r="AG5" s="23">
        <v>10</v>
      </c>
      <c r="AH5" s="41">
        <v>25</v>
      </c>
    </row>
    <row r="6" spans="1:34" x14ac:dyDescent="0.3">
      <c r="B6" s="23" t="s">
        <v>543</v>
      </c>
      <c r="C6" s="23" t="s">
        <v>208</v>
      </c>
      <c r="D6" s="23">
        <v>10</v>
      </c>
      <c r="E6" s="23">
        <v>19</v>
      </c>
      <c r="F6" s="41">
        <v>29</v>
      </c>
      <c r="I6" s="23" t="s">
        <v>597</v>
      </c>
      <c r="J6" s="23" t="s">
        <v>371</v>
      </c>
      <c r="K6" s="23">
        <v>11</v>
      </c>
      <c r="L6" s="23">
        <v>2</v>
      </c>
      <c r="M6" s="41">
        <v>13</v>
      </c>
      <c r="P6" s="23" t="s">
        <v>607</v>
      </c>
      <c r="Q6" s="23" t="s">
        <v>403</v>
      </c>
      <c r="R6" s="23">
        <v>26</v>
      </c>
      <c r="S6" s="23">
        <v>22</v>
      </c>
      <c r="T6" s="41">
        <v>48</v>
      </c>
      <c r="W6" s="23" t="s">
        <v>567</v>
      </c>
      <c r="X6" s="23" t="s">
        <v>270</v>
      </c>
      <c r="Y6" s="23">
        <v>21</v>
      </c>
      <c r="Z6" s="23">
        <v>16</v>
      </c>
      <c r="AA6" s="41">
        <v>37</v>
      </c>
      <c r="AD6" s="23" t="s">
        <v>557</v>
      </c>
      <c r="AE6" s="23" t="s">
        <v>241</v>
      </c>
      <c r="AF6" s="23">
        <v>16</v>
      </c>
      <c r="AG6" s="23">
        <v>8</v>
      </c>
      <c r="AH6" s="41">
        <v>24</v>
      </c>
    </row>
    <row r="7" spans="1:34" x14ac:dyDescent="0.3">
      <c r="B7" s="23" t="s">
        <v>506</v>
      </c>
      <c r="C7" s="23" t="s">
        <v>73</v>
      </c>
      <c r="D7" s="23">
        <v>14</v>
      </c>
      <c r="E7" s="23">
        <v>13</v>
      </c>
      <c r="F7" s="41">
        <v>27</v>
      </c>
      <c r="I7" s="23" t="s">
        <v>528</v>
      </c>
      <c r="J7" s="23" t="s">
        <v>156</v>
      </c>
      <c r="K7" s="23">
        <v>6</v>
      </c>
      <c r="L7" s="23">
        <v>5</v>
      </c>
      <c r="M7" s="41">
        <v>11</v>
      </c>
      <c r="P7" s="23" t="s">
        <v>499</v>
      </c>
      <c r="Q7" s="23" t="s">
        <v>52</v>
      </c>
      <c r="R7" s="23">
        <v>24</v>
      </c>
      <c r="S7" s="23">
        <v>22</v>
      </c>
      <c r="T7" s="41">
        <v>46</v>
      </c>
      <c r="W7" s="23" t="s">
        <v>620</v>
      </c>
      <c r="X7" s="23" t="s">
        <v>431</v>
      </c>
      <c r="Y7" s="23">
        <v>20</v>
      </c>
      <c r="Z7" s="23">
        <v>17</v>
      </c>
      <c r="AA7" s="41">
        <v>37</v>
      </c>
      <c r="AD7" s="23" t="s">
        <v>555</v>
      </c>
      <c r="AE7" s="23" t="s">
        <v>241</v>
      </c>
      <c r="AF7" s="23">
        <v>8</v>
      </c>
      <c r="AG7" s="23">
        <v>14</v>
      </c>
      <c r="AH7" s="41">
        <v>22</v>
      </c>
    </row>
    <row r="8" spans="1:34" x14ac:dyDescent="0.3">
      <c r="B8" s="23" t="s">
        <v>602</v>
      </c>
      <c r="C8" s="23" t="s">
        <v>385</v>
      </c>
      <c r="D8" s="23">
        <v>12</v>
      </c>
      <c r="E8" s="23">
        <v>14</v>
      </c>
      <c r="F8" s="41">
        <v>26</v>
      </c>
      <c r="I8" s="23" t="s">
        <v>516</v>
      </c>
      <c r="J8" s="23" t="s">
        <v>109</v>
      </c>
      <c r="K8" s="23">
        <v>7</v>
      </c>
      <c r="L8" s="23">
        <v>4</v>
      </c>
      <c r="M8" s="41">
        <v>11</v>
      </c>
      <c r="P8" s="23" t="s">
        <v>522</v>
      </c>
      <c r="Q8" s="23" t="s">
        <v>131</v>
      </c>
      <c r="R8" s="23">
        <v>24</v>
      </c>
      <c r="S8" s="23">
        <v>22</v>
      </c>
      <c r="T8" s="41">
        <v>46</v>
      </c>
      <c r="W8" s="23" t="s">
        <v>577</v>
      </c>
      <c r="X8" s="23" t="s">
        <v>270</v>
      </c>
      <c r="Y8" s="23">
        <v>19</v>
      </c>
      <c r="Z8" s="23">
        <v>16</v>
      </c>
      <c r="AA8" s="41">
        <v>35</v>
      </c>
      <c r="AD8" s="23" t="s">
        <v>547</v>
      </c>
      <c r="AE8" s="23" t="s">
        <v>208</v>
      </c>
      <c r="AF8" s="23">
        <v>14</v>
      </c>
      <c r="AG8" s="23">
        <v>6</v>
      </c>
      <c r="AH8" s="41">
        <v>20</v>
      </c>
    </row>
    <row r="9" spans="1:34" x14ac:dyDescent="0.3">
      <c r="B9" s="23" t="s">
        <v>594</v>
      </c>
      <c r="C9" s="23" t="s">
        <v>348</v>
      </c>
      <c r="D9" s="23">
        <v>11</v>
      </c>
      <c r="E9" s="23">
        <v>10</v>
      </c>
      <c r="F9" s="41">
        <v>21</v>
      </c>
      <c r="I9" s="23" t="s">
        <v>569</v>
      </c>
      <c r="J9" s="23" t="s">
        <v>270</v>
      </c>
      <c r="K9" s="23">
        <v>3</v>
      </c>
      <c r="L9" s="23">
        <v>7</v>
      </c>
      <c r="M9" s="41">
        <v>10</v>
      </c>
      <c r="P9" s="23" t="s">
        <v>593</v>
      </c>
      <c r="Q9" s="23" t="s">
        <v>348</v>
      </c>
      <c r="R9" s="23">
        <v>24</v>
      </c>
      <c r="S9" s="23">
        <v>20</v>
      </c>
      <c r="T9" s="41">
        <v>44</v>
      </c>
      <c r="W9" s="23" t="s">
        <v>589</v>
      </c>
      <c r="X9" s="23" t="s">
        <v>348</v>
      </c>
      <c r="Y9" s="23">
        <v>17</v>
      </c>
      <c r="Z9" s="23">
        <v>17</v>
      </c>
      <c r="AA9" s="41">
        <v>34</v>
      </c>
      <c r="AD9" s="23" t="s">
        <v>583</v>
      </c>
      <c r="AE9" s="23" t="s">
        <v>270</v>
      </c>
      <c r="AF9" s="23">
        <v>8</v>
      </c>
      <c r="AG9" s="23">
        <v>12</v>
      </c>
      <c r="AH9" s="41">
        <v>20</v>
      </c>
    </row>
    <row r="10" spans="1:34" x14ac:dyDescent="0.3">
      <c r="B10" s="23" t="s">
        <v>610</v>
      </c>
      <c r="C10" s="23" t="s">
        <v>403</v>
      </c>
      <c r="D10" s="23">
        <v>10</v>
      </c>
      <c r="E10" s="23">
        <v>7</v>
      </c>
      <c r="F10" s="41">
        <v>17</v>
      </c>
      <c r="I10" s="23" t="s">
        <v>500</v>
      </c>
      <c r="J10" s="23" t="s">
        <v>52</v>
      </c>
      <c r="K10" s="23">
        <v>4</v>
      </c>
      <c r="L10" s="23">
        <v>3</v>
      </c>
      <c r="M10" s="41">
        <v>7</v>
      </c>
      <c r="P10" s="23" t="s">
        <v>507</v>
      </c>
      <c r="Q10" s="23" t="s">
        <v>73</v>
      </c>
      <c r="R10" s="23">
        <v>19</v>
      </c>
      <c r="S10" s="23">
        <v>24</v>
      </c>
      <c r="T10" s="41">
        <v>43</v>
      </c>
      <c r="W10" s="23" t="s">
        <v>550</v>
      </c>
      <c r="X10" s="23" t="s">
        <v>208</v>
      </c>
      <c r="Y10" s="23">
        <v>15</v>
      </c>
      <c r="Z10" s="23">
        <v>19</v>
      </c>
      <c r="AA10" s="41">
        <v>34</v>
      </c>
      <c r="AD10" s="23" t="s">
        <v>622</v>
      </c>
      <c r="AE10" s="23" t="s">
        <v>431</v>
      </c>
      <c r="AF10" s="23">
        <v>10</v>
      </c>
      <c r="AG10" s="23">
        <v>10</v>
      </c>
      <c r="AH10" s="41">
        <v>20</v>
      </c>
    </row>
    <row r="11" spans="1:34" x14ac:dyDescent="0.3">
      <c r="B11" s="23" t="s">
        <v>519</v>
      </c>
      <c r="C11" s="23" t="s">
        <v>118</v>
      </c>
      <c r="D11" s="23">
        <v>7</v>
      </c>
      <c r="E11" s="23">
        <v>10</v>
      </c>
      <c r="F11" s="41">
        <v>17</v>
      </c>
      <c r="I11" s="23" t="s">
        <v>544</v>
      </c>
      <c r="J11" s="23" t="s">
        <v>208</v>
      </c>
      <c r="K11" s="23">
        <v>4</v>
      </c>
      <c r="L11" s="23">
        <v>2</v>
      </c>
      <c r="M11" s="41">
        <v>6</v>
      </c>
      <c r="P11" s="23" t="s">
        <v>599</v>
      </c>
      <c r="Q11" s="23" t="s">
        <v>381</v>
      </c>
      <c r="R11" s="23">
        <v>22</v>
      </c>
      <c r="S11" s="23">
        <v>16</v>
      </c>
      <c r="T11" s="41">
        <v>38</v>
      </c>
      <c r="W11" s="23" t="s">
        <v>619</v>
      </c>
      <c r="X11" s="23" t="s">
        <v>431</v>
      </c>
      <c r="Y11" s="23">
        <v>20</v>
      </c>
      <c r="Z11" s="23">
        <v>13</v>
      </c>
      <c r="AA11" s="41">
        <v>33</v>
      </c>
      <c r="AD11" s="23" t="s">
        <v>574</v>
      </c>
      <c r="AE11" s="23" t="s">
        <v>270</v>
      </c>
      <c r="AF11" s="23">
        <v>9</v>
      </c>
      <c r="AG11" s="23">
        <v>10</v>
      </c>
      <c r="AH11" s="41">
        <v>19</v>
      </c>
    </row>
    <row r="12" spans="1:34" x14ac:dyDescent="0.3">
      <c r="B12" s="23" t="s">
        <v>621</v>
      </c>
      <c r="C12" s="23" t="s">
        <v>431</v>
      </c>
      <c r="D12" s="23">
        <v>0</v>
      </c>
      <c r="E12" s="23">
        <v>0</v>
      </c>
      <c r="F12" s="41">
        <v>0</v>
      </c>
      <c r="I12" s="23" t="s">
        <v>586</v>
      </c>
      <c r="J12" s="23" t="s">
        <v>270</v>
      </c>
      <c r="K12" s="23">
        <v>5</v>
      </c>
      <c r="L12" s="23">
        <v>1</v>
      </c>
      <c r="M12" s="41">
        <v>6</v>
      </c>
      <c r="P12" s="23" t="s">
        <v>523</v>
      </c>
      <c r="Q12" s="23" t="s">
        <v>131</v>
      </c>
      <c r="R12" s="23">
        <v>19</v>
      </c>
      <c r="S12" s="23">
        <v>18</v>
      </c>
      <c r="T12" s="41">
        <v>37</v>
      </c>
      <c r="W12" s="23" t="s">
        <v>540</v>
      </c>
      <c r="X12" s="23" t="s">
        <v>187</v>
      </c>
      <c r="Y12" s="23">
        <v>20</v>
      </c>
      <c r="Z12" s="23">
        <v>13</v>
      </c>
      <c r="AA12" s="41">
        <v>33</v>
      </c>
      <c r="AD12" s="23" t="s">
        <v>584</v>
      </c>
      <c r="AE12" s="23" t="s">
        <v>270</v>
      </c>
      <c r="AF12" s="23">
        <v>8</v>
      </c>
      <c r="AG12" s="23">
        <v>10</v>
      </c>
      <c r="AH12" s="41">
        <v>18</v>
      </c>
    </row>
    <row r="13" spans="1:34" x14ac:dyDescent="0.3">
      <c r="I13" s="23" t="s">
        <v>560</v>
      </c>
      <c r="J13" s="23" t="s">
        <v>241</v>
      </c>
      <c r="K13" s="23">
        <v>3</v>
      </c>
      <c r="L13" s="23">
        <v>1</v>
      </c>
      <c r="M13" s="41">
        <v>4</v>
      </c>
      <c r="P13" s="23" t="s">
        <v>492</v>
      </c>
      <c r="Q13" s="23" t="s">
        <v>32</v>
      </c>
      <c r="R13" s="23">
        <v>16</v>
      </c>
      <c r="S13" s="23">
        <v>19</v>
      </c>
      <c r="T13" s="41">
        <v>35</v>
      </c>
      <c r="W13" s="23" t="s">
        <v>614</v>
      </c>
      <c r="X13" s="23" t="s">
        <v>431</v>
      </c>
      <c r="Y13" s="23">
        <v>19</v>
      </c>
      <c r="Z13" s="23">
        <v>13</v>
      </c>
      <c r="AA13" s="41">
        <v>32</v>
      </c>
      <c r="AD13" s="23" t="s">
        <v>536</v>
      </c>
      <c r="AE13" s="23" t="s">
        <v>156</v>
      </c>
      <c r="AF13" s="23">
        <v>6</v>
      </c>
      <c r="AG13" s="23">
        <v>11</v>
      </c>
      <c r="AH13" s="41">
        <v>17</v>
      </c>
    </row>
    <row r="14" spans="1:34" x14ac:dyDescent="0.3">
      <c r="I14" s="23" t="s">
        <v>575</v>
      </c>
      <c r="J14" s="23" t="s">
        <v>270</v>
      </c>
      <c r="K14" s="23">
        <v>0</v>
      </c>
      <c r="L14" s="23">
        <v>1</v>
      </c>
      <c r="M14" s="41">
        <v>1</v>
      </c>
      <c r="P14" s="23" t="s">
        <v>541</v>
      </c>
      <c r="Q14" s="23" t="s">
        <v>199</v>
      </c>
      <c r="R14" s="23">
        <v>20</v>
      </c>
      <c r="S14" s="23">
        <v>15</v>
      </c>
      <c r="T14" s="41">
        <v>35</v>
      </c>
      <c r="W14" s="23" t="s">
        <v>558</v>
      </c>
      <c r="X14" s="23" t="s">
        <v>241</v>
      </c>
      <c r="Y14" s="23">
        <v>20</v>
      </c>
      <c r="Z14" s="23">
        <v>12</v>
      </c>
      <c r="AA14" s="41">
        <v>32</v>
      </c>
      <c r="AD14" s="23" t="s">
        <v>612</v>
      </c>
      <c r="AE14" s="23" t="s">
        <v>425</v>
      </c>
      <c r="AF14" s="23">
        <v>11</v>
      </c>
      <c r="AG14" s="23">
        <v>5</v>
      </c>
      <c r="AH14" s="41">
        <v>16</v>
      </c>
    </row>
    <row r="15" spans="1:34" x14ac:dyDescent="0.3">
      <c r="I15" s="23" t="s">
        <v>534</v>
      </c>
      <c r="J15" s="23" t="s">
        <v>156</v>
      </c>
      <c r="K15" s="23">
        <v>1</v>
      </c>
      <c r="L15" s="23">
        <v>0</v>
      </c>
      <c r="M15" s="41">
        <v>1</v>
      </c>
      <c r="P15" s="23" t="s">
        <v>535</v>
      </c>
      <c r="Q15" s="23" t="s">
        <v>156</v>
      </c>
      <c r="R15" s="23">
        <v>18</v>
      </c>
      <c r="S15" s="23">
        <v>17</v>
      </c>
      <c r="T15" s="41">
        <v>35</v>
      </c>
      <c r="W15" s="23" t="s">
        <v>494</v>
      </c>
      <c r="X15" s="23" t="s">
        <v>32</v>
      </c>
      <c r="Y15" s="23">
        <v>17</v>
      </c>
      <c r="Z15" s="23">
        <v>15</v>
      </c>
      <c r="AA15" s="41">
        <v>32</v>
      </c>
      <c r="AD15" s="23" t="s">
        <v>505</v>
      </c>
      <c r="AE15" s="23" t="s">
        <v>73</v>
      </c>
      <c r="AF15" s="23">
        <v>7</v>
      </c>
      <c r="AG15" s="23">
        <v>7</v>
      </c>
      <c r="AH15" s="41">
        <v>14</v>
      </c>
    </row>
    <row r="16" spans="1:34" x14ac:dyDescent="0.3">
      <c r="I16" s="23" t="s">
        <v>571</v>
      </c>
      <c r="J16" s="23" t="s">
        <v>270</v>
      </c>
      <c r="K16" s="23">
        <v>0</v>
      </c>
      <c r="L16" s="23">
        <v>0</v>
      </c>
      <c r="M16" s="41">
        <v>0</v>
      </c>
      <c r="P16" s="23" t="s">
        <v>527</v>
      </c>
      <c r="Q16" s="23" t="s">
        <v>156</v>
      </c>
      <c r="R16" s="23">
        <v>11</v>
      </c>
      <c r="S16" s="23">
        <v>22</v>
      </c>
      <c r="T16" s="41">
        <v>33</v>
      </c>
      <c r="W16" s="23" t="s">
        <v>604</v>
      </c>
      <c r="X16" s="23" t="s">
        <v>385</v>
      </c>
      <c r="Y16" s="23">
        <v>14</v>
      </c>
      <c r="Z16" s="23">
        <v>18</v>
      </c>
      <c r="AA16" s="41">
        <v>32</v>
      </c>
      <c r="AD16" s="23" t="s">
        <v>539</v>
      </c>
      <c r="AE16" s="23" t="s">
        <v>187</v>
      </c>
      <c r="AF16" s="23">
        <v>9</v>
      </c>
      <c r="AG16" s="23">
        <v>5</v>
      </c>
      <c r="AH16" s="41">
        <v>14</v>
      </c>
    </row>
    <row r="17" spans="9:34" x14ac:dyDescent="0.3">
      <c r="I17" s="23" t="s">
        <v>556</v>
      </c>
      <c r="J17" s="23" t="s">
        <v>241</v>
      </c>
      <c r="K17" s="23">
        <v>0</v>
      </c>
      <c r="L17" s="23">
        <v>0</v>
      </c>
      <c r="M17" s="41">
        <v>0</v>
      </c>
      <c r="P17" s="23" t="s">
        <v>591</v>
      </c>
      <c r="Q17" s="23" t="s">
        <v>348</v>
      </c>
      <c r="R17" s="23">
        <v>14</v>
      </c>
      <c r="S17" s="23">
        <v>19</v>
      </c>
      <c r="T17" s="41">
        <v>33</v>
      </c>
      <c r="W17" s="23" t="s">
        <v>608</v>
      </c>
      <c r="X17" s="23" t="s">
        <v>403</v>
      </c>
      <c r="Y17" s="23">
        <v>16</v>
      </c>
      <c r="Z17" s="23">
        <v>16</v>
      </c>
      <c r="AA17" s="41">
        <v>32</v>
      </c>
      <c r="AD17" s="23" t="s">
        <v>564</v>
      </c>
      <c r="AE17" s="23" t="s">
        <v>241</v>
      </c>
      <c r="AF17" s="23">
        <v>7</v>
      </c>
      <c r="AG17" s="23">
        <v>7</v>
      </c>
      <c r="AH17" s="41">
        <v>14</v>
      </c>
    </row>
    <row r="18" spans="9:34" x14ac:dyDescent="0.3">
      <c r="I18" s="23" t="s">
        <v>508</v>
      </c>
      <c r="J18" s="23" t="s">
        <v>73</v>
      </c>
      <c r="K18" s="23">
        <v>0</v>
      </c>
      <c r="L18" s="23">
        <v>0</v>
      </c>
      <c r="M18" s="41">
        <v>0</v>
      </c>
      <c r="P18" s="23" t="s">
        <v>531</v>
      </c>
      <c r="Q18" s="23" t="s">
        <v>156</v>
      </c>
      <c r="R18" s="23">
        <v>14</v>
      </c>
      <c r="S18" s="23">
        <v>19</v>
      </c>
      <c r="T18" s="41">
        <v>33</v>
      </c>
      <c r="W18" s="23" t="s">
        <v>611</v>
      </c>
      <c r="X18" s="23" t="s">
        <v>403</v>
      </c>
      <c r="Y18" s="23">
        <v>18</v>
      </c>
      <c r="Z18" s="23">
        <v>13</v>
      </c>
      <c r="AA18" s="41">
        <v>31</v>
      </c>
      <c r="AD18" s="23" t="s">
        <v>578</v>
      </c>
      <c r="AE18" s="23" t="s">
        <v>270</v>
      </c>
      <c r="AF18" s="23">
        <v>11</v>
      </c>
      <c r="AG18" s="23">
        <v>2</v>
      </c>
      <c r="AH18" s="41">
        <v>13</v>
      </c>
    </row>
    <row r="19" spans="9:34" x14ac:dyDescent="0.3">
      <c r="I19" s="23" t="s">
        <v>623</v>
      </c>
      <c r="J19" s="23" t="s">
        <v>431</v>
      </c>
      <c r="K19" s="23">
        <v>0</v>
      </c>
      <c r="L19" s="23">
        <v>0</v>
      </c>
      <c r="M19" s="41">
        <v>0</v>
      </c>
      <c r="P19" s="23" t="s">
        <v>529</v>
      </c>
      <c r="Q19" s="23" t="s">
        <v>156</v>
      </c>
      <c r="R19" s="23">
        <v>18</v>
      </c>
      <c r="S19" s="23">
        <v>12</v>
      </c>
      <c r="T19" s="41">
        <v>30</v>
      </c>
      <c r="W19" s="23" t="s">
        <v>524</v>
      </c>
      <c r="X19" s="23" t="s">
        <v>131</v>
      </c>
      <c r="Y19" s="23">
        <v>19</v>
      </c>
      <c r="Z19" s="23">
        <v>12</v>
      </c>
      <c r="AA19" s="41">
        <v>31</v>
      </c>
      <c r="AD19" s="23" t="s">
        <v>609</v>
      </c>
      <c r="AE19" s="23" t="s">
        <v>403</v>
      </c>
      <c r="AF19" s="23">
        <v>7</v>
      </c>
      <c r="AG19" s="23">
        <v>6</v>
      </c>
      <c r="AH19" s="41">
        <v>13</v>
      </c>
    </row>
    <row r="20" spans="9:34" x14ac:dyDescent="0.3">
      <c r="P20" s="23" t="s">
        <v>518</v>
      </c>
      <c r="Q20" s="23" t="s">
        <v>118</v>
      </c>
      <c r="R20" s="23">
        <v>16</v>
      </c>
      <c r="S20" s="23">
        <v>14</v>
      </c>
      <c r="T20" s="41">
        <v>30</v>
      </c>
      <c r="W20" s="23" t="s">
        <v>615</v>
      </c>
      <c r="X20" s="23" t="s">
        <v>431</v>
      </c>
      <c r="Y20" s="23">
        <v>13</v>
      </c>
      <c r="Z20" s="23">
        <v>17</v>
      </c>
      <c r="AA20" s="41">
        <v>30</v>
      </c>
      <c r="AD20" s="23" t="s">
        <v>548</v>
      </c>
      <c r="AE20" s="23" t="s">
        <v>208</v>
      </c>
      <c r="AF20" s="23">
        <v>6</v>
      </c>
      <c r="AG20" s="23">
        <v>6</v>
      </c>
      <c r="AH20" s="41">
        <v>12</v>
      </c>
    </row>
    <row r="21" spans="9:34" x14ac:dyDescent="0.3">
      <c r="P21" s="23" t="s">
        <v>502</v>
      </c>
      <c r="Q21" s="23" t="s">
        <v>52</v>
      </c>
      <c r="R21" s="23">
        <v>17</v>
      </c>
      <c r="S21" s="23">
        <v>13</v>
      </c>
      <c r="T21" s="41">
        <v>30</v>
      </c>
      <c r="W21" s="23" t="s">
        <v>554</v>
      </c>
      <c r="X21" s="23" t="s">
        <v>241</v>
      </c>
      <c r="Y21" s="23">
        <v>22</v>
      </c>
      <c r="Z21" s="23">
        <v>8</v>
      </c>
      <c r="AA21" s="41">
        <v>30</v>
      </c>
      <c r="AD21" s="23" t="s">
        <v>581</v>
      </c>
      <c r="AE21" s="23" t="s">
        <v>270</v>
      </c>
      <c r="AF21" s="23">
        <v>4</v>
      </c>
      <c r="AG21" s="23">
        <v>7</v>
      </c>
      <c r="AH21" s="41">
        <v>11</v>
      </c>
    </row>
    <row r="22" spans="9:34" x14ac:dyDescent="0.3">
      <c r="P22" s="23" t="s">
        <v>542</v>
      </c>
      <c r="Q22" s="23" t="s">
        <v>199</v>
      </c>
      <c r="R22" s="23">
        <v>13</v>
      </c>
      <c r="S22" s="23">
        <v>17</v>
      </c>
      <c r="T22" s="41">
        <v>30</v>
      </c>
      <c r="W22" s="23" t="s">
        <v>617</v>
      </c>
      <c r="X22" s="23" t="s">
        <v>431</v>
      </c>
      <c r="Y22" s="23">
        <v>15</v>
      </c>
      <c r="Z22" s="23">
        <v>15</v>
      </c>
      <c r="AA22" s="41">
        <v>30</v>
      </c>
      <c r="AD22" s="23" t="s">
        <v>596</v>
      </c>
      <c r="AE22" s="23" t="s">
        <v>371</v>
      </c>
      <c r="AF22" s="23">
        <v>7</v>
      </c>
      <c r="AG22" s="23">
        <v>4</v>
      </c>
      <c r="AH22" s="41">
        <v>11</v>
      </c>
    </row>
    <row r="23" spans="9:34" x14ac:dyDescent="0.3">
      <c r="P23" s="23" t="s">
        <v>504</v>
      </c>
      <c r="Q23" s="23" t="s">
        <v>52</v>
      </c>
      <c r="R23" s="23">
        <v>14</v>
      </c>
      <c r="S23" s="23">
        <v>16</v>
      </c>
      <c r="T23" s="41">
        <v>30</v>
      </c>
      <c r="W23" s="23" t="s">
        <v>491</v>
      </c>
      <c r="X23" s="23" t="s">
        <v>12</v>
      </c>
      <c r="Y23" s="23">
        <v>23</v>
      </c>
      <c r="Z23" s="23">
        <v>7</v>
      </c>
      <c r="AA23" s="41">
        <v>30</v>
      </c>
      <c r="AD23" s="23" t="s">
        <v>503</v>
      </c>
      <c r="AE23" s="23" t="s">
        <v>52</v>
      </c>
      <c r="AF23" s="23">
        <v>6</v>
      </c>
      <c r="AG23" s="23">
        <v>3</v>
      </c>
      <c r="AH23" s="41">
        <v>9</v>
      </c>
    </row>
    <row r="24" spans="9:34" x14ac:dyDescent="0.3">
      <c r="P24" s="23" t="s">
        <v>598</v>
      </c>
      <c r="Q24" s="23" t="s">
        <v>371</v>
      </c>
      <c r="R24" s="23">
        <v>17</v>
      </c>
      <c r="S24" s="23">
        <v>12</v>
      </c>
      <c r="T24" s="41">
        <v>29</v>
      </c>
      <c r="W24" s="23" t="s">
        <v>498</v>
      </c>
      <c r="X24" s="23" t="s">
        <v>32</v>
      </c>
      <c r="Y24" s="23">
        <v>20</v>
      </c>
      <c r="Z24" s="23">
        <v>10</v>
      </c>
      <c r="AA24" s="41">
        <v>30</v>
      </c>
      <c r="AD24" s="23" t="s">
        <v>514</v>
      </c>
      <c r="AE24" s="23" t="s">
        <v>93</v>
      </c>
      <c r="AF24" s="23">
        <v>2</v>
      </c>
      <c r="AG24" s="23">
        <v>4</v>
      </c>
      <c r="AH24" s="41">
        <v>6</v>
      </c>
    </row>
    <row r="25" spans="9:34" x14ac:dyDescent="0.3">
      <c r="P25" s="23" t="s">
        <v>601</v>
      </c>
      <c r="Q25" s="23" t="s">
        <v>385</v>
      </c>
      <c r="R25" s="23">
        <v>14</v>
      </c>
      <c r="S25" s="23">
        <v>13</v>
      </c>
      <c r="T25" s="41">
        <v>27</v>
      </c>
      <c r="W25" s="23" t="s">
        <v>537</v>
      </c>
      <c r="X25" s="23" t="s">
        <v>156</v>
      </c>
      <c r="Y25" s="23">
        <v>16</v>
      </c>
      <c r="Z25" s="23">
        <v>14</v>
      </c>
      <c r="AA25" s="41">
        <v>30</v>
      </c>
      <c r="AD25" s="23" t="s">
        <v>517</v>
      </c>
      <c r="AE25" s="23" t="s">
        <v>118</v>
      </c>
      <c r="AF25" s="23">
        <v>3</v>
      </c>
      <c r="AG25" s="23">
        <v>2</v>
      </c>
      <c r="AH25" s="41">
        <v>5</v>
      </c>
    </row>
    <row r="26" spans="9:34" x14ac:dyDescent="0.3">
      <c r="P26" s="23" t="s">
        <v>562</v>
      </c>
      <c r="Q26" s="23" t="s">
        <v>241</v>
      </c>
      <c r="R26" s="23">
        <v>11</v>
      </c>
      <c r="S26" s="23">
        <v>7</v>
      </c>
      <c r="T26" s="41">
        <v>18</v>
      </c>
      <c r="W26" s="23" t="s">
        <v>533</v>
      </c>
      <c r="X26" s="23" t="s">
        <v>156</v>
      </c>
      <c r="Y26" s="23">
        <v>17</v>
      </c>
      <c r="Z26" s="23">
        <v>12</v>
      </c>
      <c r="AA26" s="41">
        <v>29</v>
      </c>
      <c r="AD26" s="23" t="s">
        <v>501</v>
      </c>
      <c r="AE26" s="23" t="s">
        <v>52</v>
      </c>
      <c r="AF26" s="23">
        <v>0</v>
      </c>
      <c r="AG26" s="23">
        <v>5</v>
      </c>
      <c r="AH26" s="41">
        <v>5</v>
      </c>
    </row>
    <row r="27" spans="9:34" x14ac:dyDescent="0.3">
      <c r="P27" s="23" t="s">
        <v>618</v>
      </c>
      <c r="Q27" s="23" t="s">
        <v>431</v>
      </c>
      <c r="R27" s="23">
        <v>0</v>
      </c>
      <c r="S27" s="23">
        <v>16</v>
      </c>
      <c r="T27" s="41">
        <v>16</v>
      </c>
      <c r="W27" s="23" t="s">
        <v>580</v>
      </c>
      <c r="X27" s="23" t="s">
        <v>270</v>
      </c>
      <c r="Y27" s="23">
        <v>20</v>
      </c>
      <c r="Z27" s="23">
        <v>8</v>
      </c>
      <c r="AA27" s="41">
        <v>28</v>
      </c>
      <c r="AD27" s="23" t="s">
        <v>532</v>
      </c>
      <c r="AE27" s="23" t="s">
        <v>156</v>
      </c>
      <c r="AF27" s="23">
        <v>4</v>
      </c>
      <c r="AG27" s="23">
        <v>1</v>
      </c>
      <c r="AH27" s="41">
        <v>5</v>
      </c>
    </row>
    <row r="28" spans="9:34" x14ac:dyDescent="0.3">
      <c r="P28" s="23" t="s">
        <v>496</v>
      </c>
      <c r="Q28" s="23" t="s">
        <v>32</v>
      </c>
      <c r="R28" s="23">
        <v>0</v>
      </c>
      <c r="S28" s="23">
        <v>15</v>
      </c>
      <c r="T28" s="41">
        <v>15</v>
      </c>
      <c r="W28" s="23" t="s">
        <v>495</v>
      </c>
      <c r="X28" s="23" t="s">
        <v>32</v>
      </c>
      <c r="Y28" s="23">
        <v>16</v>
      </c>
      <c r="Z28" s="23">
        <v>11</v>
      </c>
      <c r="AA28" s="41">
        <v>27</v>
      </c>
      <c r="AD28" s="23" t="s">
        <v>606</v>
      </c>
      <c r="AE28" s="23" t="s">
        <v>403</v>
      </c>
      <c r="AF28" s="23">
        <v>1</v>
      </c>
      <c r="AG28" s="23">
        <v>3</v>
      </c>
      <c r="AH28" s="41">
        <v>4</v>
      </c>
    </row>
    <row r="29" spans="9:34" x14ac:dyDescent="0.3">
      <c r="P29" s="23" t="s">
        <v>538</v>
      </c>
      <c r="Q29" s="23" t="s">
        <v>187</v>
      </c>
      <c r="R29" s="23">
        <v>7</v>
      </c>
      <c r="S29" s="23">
        <v>6</v>
      </c>
      <c r="T29" s="41">
        <v>13</v>
      </c>
      <c r="W29" s="23" t="s">
        <v>488</v>
      </c>
      <c r="X29" s="23" t="s">
        <v>12</v>
      </c>
      <c r="Y29" s="23">
        <v>18</v>
      </c>
      <c r="Z29" s="23">
        <v>8</v>
      </c>
      <c r="AA29" s="41">
        <v>26</v>
      </c>
      <c r="AD29" s="23" t="s">
        <v>510</v>
      </c>
      <c r="AE29" s="23" t="s">
        <v>93</v>
      </c>
      <c r="AF29" s="23">
        <v>2</v>
      </c>
      <c r="AG29" s="23">
        <v>2</v>
      </c>
      <c r="AH29" s="41">
        <v>4</v>
      </c>
    </row>
    <row r="30" spans="9:34" x14ac:dyDescent="0.3">
      <c r="P30" s="23" t="s">
        <v>595</v>
      </c>
      <c r="Q30" s="23" t="s">
        <v>348</v>
      </c>
      <c r="R30" s="23">
        <v>0</v>
      </c>
      <c r="S30" s="23">
        <v>0</v>
      </c>
      <c r="T30" s="41">
        <v>0</v>
      </c>
      <c r="W30" s="23" t="s">
        <v>545</v>
      </c>
      <c r="X30" s="23" t="s">
        <v>208</v>
      </c>
      <c r="Y30" s="23">
        <v>16</v>
      </c>
      <c r="Z30" s="23">
        <v>10</v>
      </c>
      <c r="AA30" s="41">
        <v>26</v>
      </c>
      <c r="AD30" s="23" t="s">
        <v>573</v>
      </c>
      <c r="AE30" s="23" t="s">
        <v>270</v>
      </c>
      <c r="AF30" s="23">
        <v>2</v>
      </c>
      <c r="AG30" s="23">
        <v>1</v>
      </c>
      <c r="AH30" s="41">
        <v>3</v>
      </c>
    </row>
    <row r="31" spans="9:34" x14ac:dyDescent="0.3">
      <c r="W31" s="23" t="s">
        <v>590</v>
      </c>
      <c r="X31" s="23" t="s">
        <v>348</v>
      </c>
      <c r="Y31" s="23">
        <v>20</v>
      </c>
      <c r="Z31" s="23">
        <v>5</v>
      </c>
      <c r="AA31" s="41">
        <v>25</v>
      </c>
      <c r="AD31" s="23" t="s">
        <v>546</v>
      </c>
      <c r="AE31" s="23" t="s">
        <v>208</v>
      </c>
      <c r="AF31" s="23">
        <v>0</v>
      </c>
      <c r="AG31" s="23">
        <v>3</v>
      </c>
      <c r="AH31" s="41">
        <v>3</v>
      </c>
    </row>
    <row r="32" spans="9:34" x14ac:dyDescent="0.3">
      <c r="W32" s="23" t="s">
        <v>570</v>
      </c>
      <c r="X32" s="23" t="s">
        <v>270</v>
      </c>
      <c r="Y32" s="23">
        <v>8</v>
      </c>
      <c r="Z32" s="23">
        <v>16</v>
      </c>
      <c r="AA32" s="41">
        <v>24</v>
      </c>
      <c r="AD32" s="23" t="s">
        <v>513</v>
      </c>
      <c r="AE32" s="23" t="s">
        <v>93</v>
      </c>
      <c r="AF32" s="23">
        <v>0</v>
      </c>
      <c r="AG32" s="23">
        <v>3</v>
      </c>
      <c r="AH32" s="41">
        <v>3</v>
      </c>
    </row>
    <row r="33" spans="23:34" x14ac:dyDescent="0.3">
      <c r="W33" s="23" t="s">
        <v>616</v>
      </c>
      <c r="X33" s="23" t="s">
        <v>431</v>
      </c>
      <c r="Y33" s="23">
        <v>14</v>
      </c>
      <c r="Z33" s="23">
        <v>9</v>
      </c>
      <c r="AA33" s="41">
        <v>23</v>
      </c>
      <c r="AD33" s="23" t="s">
        <v>585</v>
      </c>
      <c r="AE33" s="23" t="s">
        <v>270</v>
      </c>
      <c r="AF33" s="23">
        <v>0</v>
      </c>
      <c r="AG33" s="23">
        <v>0</v>
      </c>
      <c r="AH33" s="41">
        <v>0</v>
      </c>
    </row>
    <row r="34" spans="23:34" x14ac:dyDescent="0.3">
      <c r="W34" s="23" t="s">
        <v>489</v>
      </c>
      <c r="X34" s="23" t="s">
        <v>12</v>
      </c>
      <c r="Y34" s="23">
        <v>13</v>
      </c>
      <c r="Z34" s="23">
        <v>10</v>
      </c>
      <c r="AA34" s="41">
        <v>23</v>
      </c>
      <c r="AD34" s="23" t="s">
        <v>549</v>
      </c>
      <c r="AE34" s="23" t="s">
        <v>208</v>
      </c>
      <c r="AF34" s="23">
        <v>0</v>
      </c>
      <c r="AG34" s="23">
        <v>0</v>
      </c>
      <c r="AH34" s="41">
        <v>0</v>
      </c>
    </row>
    <row r="35" spans="23:34" x14ac:dyDescent="0.3">
      <c r="W35" s="23" t="s">
        <v>553</v>
      </c>
      <c r="X35" s="23" t="s">
        <v>241</v>
      </c>
      <c r="Y35" s="23">
        <v>17</v>
      </c>
      <c r="Z35" s="23">
        <v>5</v>
      </c>
      <c r="AA35" s="41">
        <v>22</v>
      </c>
      <c r="AD35" s="23" t="s">
        <v>587</v>
      </c>
      <c r="AE35" s="23" t="s">
        <v>270</v>
      </c>
      <c r="AF35" s="23">
        <v>0</v>
      </c>
      <c r="AG35" s="23">
        <v>0</v>
      </c>
      <c r="AH35" s="41">
        <v>0</v>
      </c>
    </row>
    <row r="36" spans="23:34" x14ac:dyDescent="0.3">
      <c r="W36" s="23" t="s">
        <v>520</v>
      </c>
      <c r="X36" s="23" t="s">
        <v>131</v>
      </c>
      <c r="Y36" s="23">
        <v>11</v>
      </c>
      <c r="Z36" s="23">
        <v>11</v>
      </c>
      <c r="AA36" s="41">
        <v>22</v>
      </c>
      <c r="AD36" s="23" t="s">
        <v>561</v>
      </c>
      <c r="AE36" s="23" t="s">
        <v>241</v>
      </c>
      <c r="AF36" s="23">
        <v>0</v>
      </c>
      <c r="AG36" s="23">
        <v>0</v>
      </c>
      <c r="AH36" s="41">
        <v>0</v>
      </c>
    </row>
    <row r="37" spans="23:34" x14ac:dyDescent="0.3">
      <c r="W37" s="23" t="s">
        <v>521</v>
      </c>
      <c r="X37" s="23" t="s">
        <v>131</v>
      </c>
      <c r="Y37" s="23">
        <v>12</v>
      </c>
      <c r="Z37" s="23">
        <v>9</v>
      </c>
      <c r="AA37" s="41">
        <v>21</v>
      </c>
    </row>
    <row r="38" spans="23:34" x14ac:dyDescent="0.3">
      <c r="W38" s="23" t="s">
        <v>512</v>
      </c>
      <c r="X38" s="23" t="s">
        <v>93</v>
      </c>
      <c r="Y38" s="23">
        <v>13</v>
      </c>
      <c r="Z38" s="23">
        <v>7</v>
      </c>
      <c r="AA38" s="41">
        <v>20</v>
      </c>
    </row>
    <row r="39" spans="23:34" x14ac:dyDescent="0.3">
      <c r="W39" s="23" t="s">
        <v>579</v>
      </c>
      <c r="X39" s="23" t="s">
        <v>270</v>
      </c>
      <c r="Y39" s="23">
        <v>12</v>
      </c>
      <c r="Z39" s="23">
        <v>8</v>
      </c>
      <c r="AA39" s="41">
        <v>20</v>
      </c>
    </row>
    <row r="40" spans="23:34" x14ac:dyDescent="0.3">
      <c r="W40" s="23" t="s">
        <v>563</v>
      </c>
      <c r="X40" s="23" t="s">
        <v>241</v>
      </c>
      <c r="Y40" s="23">
        <v>13</v>
      </c>
      <c r="Z40" s="23">
        <v>7</v>
      </c>
      <c r="AA40" s="41">
        <v>20</v>
      </c>
    </row>
    <row r="41" spans="23:34" x14ac:dyDescent="0.3">
      <c r="W41" s="23" t="s">
        <v>624</v>
      </c>
      <c r="X41" s="23" t="s">
        <v>431</v>
      </c>
      <c r="Y41" s="23">
        <v>13</v>
      </c>
      <c r="Z41" s="23">
        <v>7</v>
      </c>
      <c r="AA41" s="41">
        <v>20</v>
      </c>
    </row>
    <row r="42" spans="23:34" x14ac:dyDescent="0.3">
      <c r="W42" s="23" t="s">
        <v>576</v>
      </c>
      <c r="X42" s="23" t="s">
        <v>270</v>
      </c>
      <c r="Y42" s="23">
        <v>9</v>
      </c>
      <c r="Z42" s="23">
        <v>10</v>
      </c>
      <c r="AA42" s="41">
        <v>19</v>
      </c>
    </row>
    <row r="43" spans="23:34" x14ac:dyDescent="0.3">
      <c r="W43" s="23" t="s">
        <v>509</v>
      </c>
      <c r="X43" s="23" t="s">
        <v>73</v>
      </c>
      <c r="Y43" s="23">
        <v>15</v>
      </c>
      <c r="Z43" s="23">
        <v>4</v>
      </c>
      <c r="AA43" s="41">
        <v>19</v>
      </c>
    </row>
    <row r="44" spans="23:34" x14ac:dyDescent="0.3">
      <c r="W44" s="23" t="s">
        <v>551</v>
      </c>
      <c r="X44" s="23" t="s">
        <v>208</v>
      </c>
      <c r="Y44" s="23">
        <v>11</v>
      </c>
      <c r="Z44" s="23">
        <v>8</v>
      </c>
      <c r="AA44" s="41">
        <v>19</v>
      </c>
    </row>
    <row r="45" spans="23:34" x14ac:dyDescent="0.3">
      <c r="W45" s="23" t="s">
        <v>572</v>
      </c>
      <c r="X45" s="23" t="s">
        <v>270</v>
      </c>
      <c r="Y45" s="23">
        <v>10</v>
      </c>
      <c r="Z45" s="23">
        <v>4</v>
      </c>
      <c r="AA45" s="41">
        <v>14</v>
      </c>
    </row>
    <row r="46" spans="23:34" x14ac:dyDescent="0.3">
      <c r="W46" s="23" t="s">
        <v>493</v>
      </c>
      <c r="X46" s="23" t="s">
        <v>32</v>
      </c>
      <c r="Y46" s="23">
        <v>14</v>
      </c>
      <c r="Z46" s="23">
        <v>0</v>
      </c>
      <c r="AA46" s="41">
        <v>14</v>
      </c>
    </row>
    <row r="47" spans="23:34" x14ac:dyDescent="0.3">
      <c r="W47" s="23" t="s">
        <v>603</v>
      </c>
      <c r="X47" s="23" t="s">
        <v>385</v>
      </c>
      <c r="Y47" s="23">
        <v>10</v>
      </c>
      <c r="Z47" s="23">
        <v>4</v>
      </c>
      <c r="AA47" s="41">
        <v>14</v>
      </c>
    </row>
    <row r="48" spans="23:34" x14ac:dyDescent="0.3">
      <c r="W48" s="23" t="s">
        <v>566</v>
      </c>
      <c r="X48" s="23" t="s">
        <v>270</v>
      </c>
      <c r="Y48" s="23">
        <v>0</v>
      </c>
      <c r="Z48" s="23">
        <v>0</v>
      </c>
      <c r="AA48" s="41">
        <v>0</v>
      </c>
    </row>
    <row r="49" spans="23:27" x14ac:dyDescent="0.3">
      <c r="W49" s="23" t="s">
        <v>568</v>
      </c>
      <c r="X49" s="23" t="s">
        <v>270</v>
      </c>
      <c r="Y49" s="23">
        <v>0</v>
      </c>
      <c r="Z49" s="23">
        <v>0</v>
      </c>
      <c r="AA49" s="41">
        <v>0</v>
      </c>
    </row>
    <row r="50" spans="23:27" x14ac:dyDescent="0.3">
      <c r="W50" s="23" t="s">
        <v>600</v>
      </c>
      <c r="X50" s="23" t="s">
        <v>385</v>
      </c>
      <c r="Y50" s="23">
        <v>0</v>
      </c>
      <c r="Z50" s="23">
        <v>0</v>
      </c>
      <c r="AA50" s="41">
        <v>0</v>
      </c>
    </row>
    <row r="51" spans="23:27" x14ac:dyDescent="0.3">
      <c r="W51" s="23" t="s">
        <v>582</v>
      </c>
      <c r="X51" s="23" t="s">
        <v>270</v>
      </c>
      <c r="Y51" s="23">
        <v>0</v>
      </c>
      <c r="Z51" s="23">
        <v>0</v>
      </c>
      <c r="AA51" s="41">
        <v>0</v>
      </c>
    </row>
  </sheetData>
  <sortState xmlns:xlrd2="http://schemas.microsoft.com/office/spreadsheetml/2017/richdata2" ref="AD3:AH36">
    <sortCondition descending="1" ref="AH3:AH36"/>
  </sortState>
  <mergeCells count="5">
    <mergeCell ref="B1:F1"/>
    <mergeCell ref="I1:M1"/>
    <mergeCell ref="W1:AA1"/>
    <mergeCell ref="AD1:AH1"/>
    <mergeCell ref="P1:T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736EB-BBEE-4002-8FA8-9EA3B1D88C95}">
  <sheetPr>
    <tabColor rgb="FFFFFF00"/>
  </sheetPr>
  <dimension ref="A1:AH51"/>
  <sheetViews>
    <sheetView workbookViewId="0">
      <selection activeCell="H19" sqref="H19"/>
    </sheetView>
  </sheetViews>
  <sheetFormatPr baseColWidth="10" defaultColWidth="10.6640625" defaultRowHeight="14.4" x14ac:dyDescent="0.3"/>
  <cols>
    <col min="1" max="1" width="12.6640625" bestFit="1" customWidth="1"/>
    <col min="2" max="2" width="17.44140625" customWidth="1"/>
    <col min="3" max="3" width="7.44140625" bestFit="1" customWidth="1"/>
    <col min="8" max="8" width="12.6640625" bestFit="1" customWidth="1"/>
    <col min="9" max="9" width="31.88671875" bestFit="1" customWidth="1"/>
    <col min="10" max="10" width="7.6640625" bestFit="1" customWidth="1"/>
    <col min="15" max="15" width="11.88671875" bestFit="1" customWidth="1"/>
    <col min="16" max="16" width="19.5546875" bestFit="1" customWidth="1"/>
    <col min="17" max="17" width="14" bestFit="1" customWidth="1"/>
    <col min="22" max="22" width="11.88671875" bestFit="1" customWidth="1"/>
    <col min="23" max="23" width="23" customWidth="1"/>
    <col min="24" max="24" width="14" bestFit="1" customWidth="1"/>
    <col min="29" max="29" width="11.88671875" bestFit="1" customWidth="1"/>
    <col min="30" max="30" width="18.6640625" customWidth="1"/>
    <col min="31" max="31" width="7.88671875" bestFit="1" customWidth="1"/>
  </cols>
  <sheetData>
    <row r="1" spans="1:34" s="58" customFormat="1" x14ac:dyDescent="0.3">
      <c r="B1" s="171" t="s">
        <v>625</v>
      </c>
      <c r="C1" s="172"/>
      <c r="D1" s="173"/>
      <c r="E1" s="173"/>
      <c r="F1" s="174"/>
      <c r="I1" s="171" t="s">
        <v>626</v>
      </c>
      <c r="J1" s="172"/>
      <c r="K1" s="173"/>
      <c r="L1" s="173"/>
      <c r="M1" s="174"/>
      <c r="P1" s="175" t="s">
        <v>627</v>
      </c>
      <c r="Q1" s="176"/>
      <c r="R1" s="177"/>
      <c r="S1" s="177"/>
      <c r="T1" s="178"/>
      <c r="W1" s="175" t="s">
        <v>628</v>
      </c>
      <c r="X1" s="176"/>
      <c r="Y1" s="177"/>
      <c r="Z1" s="177"/>
      <c r="AA1" s="178"/>
      <c r="AD1" s="175" t="s">
        <v>629</v>
      </c>
      <c r="AE1" s="176"/>
      <c r="AF1" s="177"/>
      <c r="AG1" s="177"/>
      <c r="AH1" s="178"/>
    </row>
    <row r="2" spans="1:34" s="58" customFormat="1" ht="15" thickBot="1" x14ac:dyDescent="0.35">
      <c r="B2" s="59" t="s">
        <v>630</v>
      </c>
      <c r="C2" s="128" t="s">
        <v>482</v>
      </c>
      <c r="D2" s="60" t="s">
        <v>484</v>
      </c>
      <c r="E2" s="60" t="s">
        <v>486</v>
      </c>
      <c r="F2" s="61" t="s">
        <v>631</v>
      </c>
      <c r="I2" s="59" t="s">
        <v>630</v>
      </c>
      <c r="J2" s="128" t="s">
        <v>482</v>
      </c>
      <c r="K2" s="60" t="s">
        <v>484</v>
      </c>
      <c r="L2" s="60" t="s">
        <v>486</v>
      </c>
      <c r="M2" s="61" t="s">
        <v>631</v>
      </c>
      <c r="P2" s="62" t="s">
        <v>481</v>
      </c>
      <c r="Q2" s="132" t="s">
        <v>482</v>
      </c>
      <c r="R2" s="65" t="s">
        <v>484</v>
      </c>
      <c r="S2" s="65" t="s">
        <v>486</v>
      </c>
      <c r="T2" s="64" t="s">
        <v>631</v>
      </c>
      <c r="W2" s="62" t="s">
        <v>481</v>
      </c>
      <c r="X2" s="132" t="s">
        <v>482</v>
      </c>
      <c r="Y2" s="65" t="s">
        <v>484</v>
      </c>
      <c r="Z2" s="65" t="s">
        <v>486</v>
      </c>
      <c r="AA2" s="64" t="s">
        <v>631</v>
      </c>
      <c r="AD2" s="62" t="s">
        <v>481</v>
      </c>
      <c r="AE2" s="132" t="s">
        <v>482</v>
      </c>
      <c r="AF2" s="65" t="s">
        <v>484</v>
      </c>
      <c r="AG2" s="65" t="s">
        <v>486</v>
      </c>
      <c r="AH2" s="64" t="s">
        <v>631</v>
      </c>
    </row>
    <row r="3" spans="1:34" ht="15" thickBot="1" x14ac:dyDescent="0.35">
      <c r="A3" s="37" t="s">
        <v>632</v>
      </c>
      <c r="B3" s="38" t="s">
        <v>543</v>
      </c>
      <c r="C3" s="129" t="str" cm="1">
        <f t="array" ref="C3:C12">VLOOKUP(B3:B12,'Feuille saisie score'!$B$2:$C$139,2,FALSE)</f>
        <v>CEGEE</v>
      </c>
      <c r="D3" s="50">
        <f>VLOOKUP(B3,'Feuille saisie score'!$B$2:$G$139,4,FALSE)</f>
        <v>29</v>
      </c>
      <c r="E3" s="50">
        <f>VLOOKUP(B3,'Feuille saisie score'!$B$2:$G$139,6,FALSE)</f>
        <v>39</v>
      </c>
      <c r="F3" s="51">
        <f t="shared" ref="F3:F12" si="0">SUM(D3:E3)</f>
        <v>68</v>
      </c>
      <c r="H3" s="37" t="s">
        <v>632</v>
      </c>
      <c r="I3" s="38" t="s">
        <v>544</v>
      </c>
      <c r="J3" s="129" t="str" cm="1">
        <f t="array" ref="J3:J19">VLOOKUP(I3:I19,'Feuille saisie score'!$B$2:$C$139,2,FALSE)</f>
        <v>CEGEE</v>
      </c>
      <c r="K3" s="50">
        <f>VLOOKUP(I3,'Feuille saisie score'!$B$2:$G$139,4,FALSE)</f>
        <v>31</v>
      </c>
      <c r="L3" s="50">
        <f>VLOOKUP(I3,'Feuille saisie score'!$B$2:$G$139,6,FALSE)</f>
        <v>30</v>
      </c>
      <c r="M3" s="55">
        <f t="shared" ref="M3:M19" si="1">SUM(K3:L3)</f>
        <v>61</v>
      </c>
      <c r="O3" s="37" t="s">
        <v>633</v>
      </c>
      <c r="P3" s="38" t="s">
        <v>492</v>
      </c>
      <c r="Q3" s="129" t="str" cm="1">
        <f t="array" ref="Q3:Q30">VLOOKUP(P3:P30,'Feuille saisie score'!$B$2:$C$139,2,FALSE)</f>
        <v>BPALC</v>
      </c>
      <c r="R3" s="50">
        <f>VLOOKUP(P3,'Feuille saisie score'!$B$2:$G$139,4,FALSE)</f>
        <v>32</v>
      </c>
      <c r="S3" s="50">
        <f>VLOOKUP(P3,'Feuille saisie score'!$B$2:$G$139,6,FALSE)</f>
        <v>36</v>
      </c>
      <c r="T3" s="55">
        <f t="shared" ref="T3:T30" si="2">SUM(R3:S3)</f>
        <v>68</v>
      </c>
      <c r="V3" s="37" t="s">
        <v>633</v>
      </c>
      <c r="W3" s="38" t="s">
        <v>614</v>
      </c>
      <c r="X3" s="129" t="str" cm="1">
        <f t="array" ref="X3:X51">VLOOKUP(W3:W51,'Feuille saisie score'!$B$2:$C$139,2,FALSE)</f>
        <v>NATIXIS</v>
      </c>
      <c r="Y3" s="66">
        <f>VLOOKUP(W3,'Feuille saisie score'!$B$2:$G$139,4,FALSE)</f>
        <v>40</v>
      </c>
      <c r="Z3" s="66">
        <f>VLOOKUP(W3,'Feuille saisie score'!$B$2:$G$139,6,FALSE)</f>
        <v>34</v>
      </c>
      <c r="AA3" s="51">
        <f t="shared" ref="AA3:AA34" si="3">SUM(Y3:Z3)</f>
        <v>74</v>
      </c>
      <c r="AC3" s="37" t="s">
        <v>633</v>
      </c>
      <c r="AD3" s="38" t="s">
        <v>552</v>
      </c>
      <c r="AE3" s="129" t="str" cm="1">
        <f t="array" ref="AE3:AE36">VLOOKUP(AD3:AD36,'Feuille saisie score'!$B$2:$C$139,2,FALSE)</f>
        <v>CEHDF</v>
      </c>
      <c r="AF3" s="50">
        <f>VLOOKUP(AD3,'Feuille saisie score'!$B$2:$G$139,4,FALSE)</f>
        <v>31</v>
      </c>
      <c r="AG3" s="50">
        <f>VLOOKUP(AD3,'Feuille saisie score'!$B$2:$G$139,6,FALSE)</f>
        <v>37</v>
      </c>
      <c r="AH3" s="55">
        <f t="shared" ref="AH3:AH36" si="4">SUM(AF3:AG3)</f>
        <v>68</v>
      </c>
    </row>
    <row r="4" spans="1:34" ht="15" thickBot="1" x14ac:dyDescent="0.35">
      <c r="B4" s="24" t="s">
        <v>565</v>
      </c>
      <c r="C4" s="130" t="str">
        <v>CEIDF</v>
      </c>
      <c r="D4" s="48">
        <f>VLOOKUP(B4,'Feuille saisie score'!$B$2:$G$139,4,FALSE)</f>
        <v>33</v>
      </c>
      <c r="E4" s="48">
        <f>VLOOKUP(B4,'Feuille saisie score'!$B$2:$G$139,6,FALSE)</f>
        <v>20</v>
      </c>
      <c r="F4" s="52">
        <f t="shared" si="0"/>
        <v>53</v>
      </c>
      <c r="H4" s="37" t="s">
        <v>632</v>
      </c>
      <c r="I4" s="24" t="s">
        <v>569</v>
      </c>
      <c r="J4" s="130" t="str">
        <v>CEIDF</v>
      </c>
      <c r="K4" s="48">
        <f>VLOOKUP(I4,'Feuille saisie score'!$B$2:$G$139,4,FALSE)</f>
        <v>24</v>
      </c>
      <c r="L4" s="48">
        <f>VLOOKUP(I4,'Feuille saisie score'!$B$2:$G$139,6,FALSE)</f>
        <v>42</v>
      </c>
      <c r="M4" s="56">
        <f t="shared" si="1"/>
        <v>66</v>
      </c>
      <c r="P4" s="24" t="s">
        <v>527</v>
      </c>
      <c r="Q4" s="130" t="str">
        <v>CEAPC</v>
      </c>
      <c r="R4" s="48">
        <f>VLOOKUP(P4,'Feuille saisie score'!$B$2:$G$139,4,FALSE)</f>
        <v>19</v>
      </c>
      <c r="S4" s="48">
        <f>VLOOKUP(P4,'Feuille saisie score'!$B$2:$G$139,6,FALSE)</f>
        <v>32</v>
      </c>
      <c r="T4" s="56">
        <f t="shared" si="2"/>
        <v>51</v>
      </c>
      <c r="V4" s="37" t="s">
        <v>633</v>
      </c>
      <c r="W4" s="24" t="s">
        <v>566</v>
      </c>
      <c r="X4" s="130" t="str">
        <v>CEIDF</v>
      </c>
      <c r="Y4" s="67">
        <f>VLOOKUP(W4,'Feuille saisie score'!$B$2:$G$139,4,FALSE)</f>
        <v>0</v>
      </c>
      <c r="Z4" s="67">
        <f>VLOOKUP(W4,'Feuille saisie score'!$B$2:$G$139,6,FALSE)</f>
        <v>0</v>
      </c>
      <c r="AA4" s="52">
        <f t="shared" si="3"/>
        <v>0</v>
      </c>
      <c r="AC4" s="37" t="s">
        <v>633</v>
      </c>
      <c r="AD4" s="24" t="s">
        <v>606</v>
      </c>
      <c r="AE4" s="130" t="str">
        <v>CEPAC</v>
      </c>
      <c r="AF4" s="48">
        <f>VLOOKUP(AD4,'Feuille saisie score'!$B$2:$G$139,4,FALSE)</f>
        <v>14</v>
      </c>
      <c r="AG4" s="48">
        <f>VLOOKUP(AD4,'Feuille saisie score'!$B$2:$G$139,6,FALSE)</f>
        <v>20</v>
      </c>
      <c r="AH4" s="56">
        <f t="shared" si="4"/>
        <v>34</v>
      </c>
    </row>
    <row r="5" spans="1:34" ht="15" thickBot="1" x14ac:dyDescent="0.35">
      <c r="B5" s="24" t="s">
        <v>602</v>
      </c>
      <c r="C5" s="130" t="str">
        <v>CEN</v>
      </c>
      <c r="D5" s="48">
        <f>VLOOKUP(B5,'Feuille saisie score'!$B$2:$G$139,4,FALSE)</f>
        <v>28</v>
      </c>
      <c r="E5" s="48">
        <f>VLOOKUP(B5,'Feuille saisie score'!$B$2:$G$139,6,FALSE)</f>
        <v>32</v>
      </c>
      <c r="F5" s="52">
        <f t="shared" si="0"/>
        <v>60</v>
      </c>
      <c r="I5" s="24" t="s">
        <v>571</v>
      </c>
      <c r="J5" s="130" t="str">
        <v>CEIDF</v>
      </c>
      <c r="K5" s="48">
        <f>VLOOKUP(I5,'Feuille saisie score'!$B$2:$G$139,4,FALSE)</f>
        <v>0</v>
      </c>
      <c r="L5" s="48">
        <f>VLOOKUP(I5,'Feuille saisie score'!$B$2:$G$139,6,FALSE)</f>
        <v>0</v>
      </c>
      <c r="M5" s="56">
        <f t="shared" si="1"/>
        <v>0</v>
      </c>
      <c r="P5" s="24" t="s">
        <v>499</v>
      </c>
      <c r="Q5" s="130" t="str">
        <v>BPAURA</v>
      </c>
      <c r="R5" s="48">
        <f>VLOOKUP(P5,'Feuille saisie score'!$B$2:$G$139,4,FALSE)</f>
        <v>34</v>
      </c>
      <c r="S5" s="48">
        <f>VLOOKUP(P5,'Feuille saisie score'!$B$2:$G$139,6,FALSE)</f>
        <v>34</v>
      </c>
      <c r="T5" s="56">
        <f t="shared" si="2"/>
        <v>68</v>
      </c>
      <c r="W5" s="24" t="s">
        <v>553</v>
      </c>
      <c r="X5" s="130" t="str">
        <v>CEHDF</v>
      </c>
      <c r="Y5" s="67">
        <f>VLOOKUP(W5,'Feuille saisie score'!$B$2:$G$139,4,FALSE)</f>
        <v>37</v>
      </c>
      <c r="Z5" s="67">
        <f>VLOOKUP(W5,'Feuille saisie score'!$B$2:$G$139,6,FALSE)</f>
        <v>23</v>
      </c>
      <c r="AA5" s="52">
        <f t="shared" si="3"/>
        <v>60</v>
      </c>
      <c r="AC5" s="37" t="s">
        <v>633</v>
      </c>
      <c r="AD5" s="24" t="s">
        <v>505</v>
      </c>
      <c r="AE5" s="130" t="str">
        <v>BPBFC</v>
      </c>
      <c r="AF5" s="48">
        <f>VLOOKUP(AD5,'Feuille saisie score'!$B$2:$G$139,4,FALSE)</f>
        <v>29</v>
      </c>
      <c r="AG5" s="48">
        <f>VLOOKUP(AD5,'Feuille saisie score'!$B$2:$G$139,6,FALSE)</f>
        <v>29</v>
      </c>
      <c r="AH5" s="56">
        <f t="shared" si="4"/>
        <v>58</v>
      </c>
    </row>
    <row r="6" spans="1:34" x14ac:dyDescent="0.3">
      <c r="B6" s="24" t="s">
        <v>515</v>
      </c>
      <c r="C6" s="130" t="str">
        <v>BPCE SI</v>
      </c>
      <c r="D6" s="48">
        <f>VLOOKUP(B6,'Feuille saisie score'!$B$2:$G$139,4,FALSE)</f>
        <v>30</v>
      </c>
      <c r="E6" s="48">
        <f>VLOOKUP(B6,'Feuille saisie score'!$B$2:$G$139,6,FALSE)</f>
        <v>36</v>
      </c>
      <c r="F6" s="52">
        <f t="shared" si="0"/>
        <v>66</v>
      </c>
      <c r="I6" s="24" t="s">
        <v>528</v>
      </c>
      <c r="J6" s="130" t="str">
        <v>CEAPC</v>
      </c>
      <c r="K6" s="48">
        <f>VLOOKUP(I6,'Feuille saisie score'!$B$2:$G$139,4,FALSE)</f>
        <v>29</v>
      </c>
      <c r="L6" s="48">
        <f>VLOOKUP(I6,'Feuille saisie score'!$B$2:$G$139,6,FALSE)</f>
        <v>31</v>
      </c>
      <c r="M6" s="56">
        <f t="shared" si="1"/>
        <v>60</v>
      </c>
      <c r="P6" s="24" t="s">
        <v>541</v>
      </c>
      <c r="Q6" s="130" t="str">
        <v>CECAZ</v>
      </c>
      <c r="R6" s="48">
        <f>VLOOKUP(P6,'Feuille saisie score'!$B$2:$G$139,4,FALSE)</f>
        <v>33</v>
      </c>
      <c r="S6" s="48">
        <f>VLOOKUP(P6,'Feuille saisie score'!$B$2:$G$139,6,FALSE)</f>
        <v>30</v>
      </c>
      <c r="T6" s="56">
        <f t="shared" si="2"/>
        <v>63</v>
      </c>
      <c r="W6" s="24" t="s">
        <v>589</v>
      </c>
      <c r="X6" s="130" t="str">
        <v>CELC</v>
      </c>
      <c r="Y6" s="67">
        <f>VLOOKUP(W6,'Feuille saisie score'!$B$2:$G$139,4,FALSE)</f>
        <v>34</v>
      </c>
      <c r="Z6" s="67">
        <f>VLOOKUP(W6,'Feuille saisie score'!$B$2:$G$139,6,FALSE)</f>
        <v>34</v>
      </c>
      <c r="AA6" s="52">
        <f t="shared" si="3"/>
        <v>68</v>
      </c>
      <c r="AD6" s="24" t="s">
        <v>510</v>
      </c>
      <c r="AE6" s="130" t="str">
        <v>BPCE SA</v>
      </c>
      <c r="AF6" s="48">
        <f>VLOOKUP(AD6,'Feuille saisie score'!$B$2:$G$139,4,FALSE)</f>
        <v>24</v>
      </c>
      <c r="AG6" s="48">
        <f>VLOOKUP(AD6,'Feuille saisie score'!$B$2:$G$139,6,FALSE)</f>
        <v>24</v>
      </c>
      <c r="AH6" s="56">
        <f t="shared" si="4"/>
        <v>48</v>
      </c>
    </row>
    <row r="7" spans="1:34" x14ac:dyDescent="0.3">
      <c r="B7" s="24" t="s">
        <v>506</v>
      </c>
      <c r="C7" s="130" t="str">
        <v>BPBFC</v>
      </c>
      <c r="D7" s="48">
        <f>VLOOKUP(B7,'Feuille saisie score'!$B$2:$G$139,4,FALSE)</f>
        <v>32</v>
      </c>
      <c r="E7" s="48">
        <f>VLOOKUP(B7,'Feuille saisie score'!$B$2:$G$139,6,FALSE)</f>
        <v>29</v>
      </c>
      <c r="F7" s="52">
        <f t="shared" si="0"/>
        <v>61</v>
      </c>
      <c r="I7" s="24" t="s">
        <v>500</v>
      </c>
      <c r="J7" s="130" t="str">
        <v>BPAURA</v>
      </c>
      <c r="K7" s="48">
        <f>VLOOKUP(I7,'Feuille saisie score'!$B$2:$G$139,4,FALSE)</f>
        <v>28</v>
      </c>
      <c r="L7" s="48">
        <f>VLOOKUP(I7,'Feuille saisie score'!$B$2:$G$139,6,FALSE)</f>
        <v>27</v>
      </c>
      <c r="M7" s="56">
        <f t="shared" si="1"/>
        <v>55</v>
      </c>
      <c r="P7" s="24" t="s">
        <v>487</v>
      </c>
      <c r="Q7" s="130" t="str">
        <v>Banque Palatine</v>
      </c>
      <c r="R7" s="48">
        <f>VLOOKUP(P7,'Feuille saisie score'!$B$2:$G$139,4,FALSE)</f>
        <v>31</v>
      </c>
      <c r="S7" s="48">
        <f>VLOOKUP(P7,'Feuille saisie score'!$B$2:$G$139,6,FALSE)</f>
        <v>34</v>
      </c>
      <c r="T7" s="56">
        <f t="shared" si="2"/>
        <v>65</v>
      </c>
      <c r="W7" s="24" t="s">
        <v>590</v>
      </c>
      <c r="X7" s="130" t="str">
        <v>CELC</v>
      </c>
      <c r="Y7" s="67">
        <f>VLOOKUP(W7,'Feuille saisie score'!$B$2:$G$139,4,FALSE)</f>
        <v>39</v>
      </c>
      <c r="Z7" s="67">
        <f>VLOOKUP(W7,'Feuille saisie score'!$B$2:$G$139,6,FALSE)</f>
        <v>22</v>
      </c>
      <c r="AA7" s="52">
        <f t="shared" si="3"/>
        <v>61</v>
      </c>
      <c r="AD7" s="24" t="s">
        <v>511</v>
      </c>
      <c r="AE7" s="130" t="str">
        <v>BPCE SA</v>
      </c>
      <c r="AF7" s="48">
        <f>VLOOKUP(AD7,'Feuille saisie score'!$B$2:$G$139,4,FALSE)</f>
        <v>40</v>
      </c>
      <c r="AG7" s="48">
        <f>VLOOKUP(AD7,'Feuille saisie score'!$B$2:$G$139,6,FALSE)</f>
        <v>56</v>
      </c>
      <c r="AH7" s="56">
        <f t="shared" si="4"/>
        <v>96</v>
      </c>
    </row>
    <row r="8" spans="1:34" x14ac:dyDescent="0.3">
      <c r="B8" s="24" t="s">
        <v>610</v>
      </c>
      <c r="C8" s="130" t="str">
        <v>CEPAC</v>
      </c>
      <c r="D8" s="48">
        <f>VLOOKUP(B8,'Feuille saisie score'!$B$2:$G$139,4,FALSE)</f>
        <v>27</v>
      </c>
      <c r="E8" s="48">
        <f>VLOOKUP(B8,'Feuille saisie score'!$B$2:$G$139,6,FALSE)</f>
        <v>24</v>
      </c>
      <c r="F8" s="52">
        <f t="shared" si="0"/>
        <v>51</v>
      </c>
      <c r="I8" s="24" t="s">
        <v>592</v>
      </c>
      <c r="J8" s="130" t="str">
        <v>CELC</v>
      </c>
      <c r="K8" s="48">
        <f>VLOOKUP(I8,'Feuille saisie score'!$B$2:$G$139,4,FALSE)</f>
        <v>27</v>
      </c>
      <c r="L8" s="48">
        <f>VLOOKUP(I8,'Feuille saisie score'!$B$2:$G$139,6,FALSE)</f>
        <v>22</v>
      </c>
      <c r="M8" s="56">
        <f t="shared" si="1"/>
        <v>49</v>
      </c>
      <c r="P8" s="24" t="s">
        <v>601</v>
      </c>
      <c r="Q8" s="130" t="str">
        <v>CEN</v>
      </c>
      <c r="R8" s="48">
        <f>VLOOKUP(P8,'Feuille saisie score'!$B$2:$G$139,4,FALSE)</f>
        <v>28</v>
      </c>
      <c r="S8" s="48">
        <f>VLOOKUP(P8,'Feuille saisie score'!$B$2:$G$139,6,FALSE)</f>
        <v>27</v>
      </c>
      <c r="T8" s="56">
        <f t="shared" si="2"/>
        <v>55</v>
      </c>
      <c r="W8" s="24" t="s">
        <v>567</v>
      </c>
      <c r="X8" s="130" t="str">
        <v>CEIDF</v>
      </c>
      <c r="Y8" s="67">
        <f>VLOOKUP(W8,'Feuille saisie score'!$B$2:$G$139,4,FALSE)</f>
        <v>37</v>
      </c>
      <c r="Z8" s="67">
        <f>VLOOKUP(W8,'Feuille saisie score'!$B$2:$G$139,6,FALSE)</f>
        <v>35</v>
      </c>
      <c r="AA8" s="52">
        <f t="shared" si="3"/>
        <v>72</v>
      </c>
      <c r="AD8" s="24" t="s">
        <v>612</v>
      </c>
      <c r="AE8" s="130" t="str">
        <v>CEPAL</v>
      </c>
      <c r="AF8" s="48">
        <f>VLOOKUP(AD8,'Feuille saisie score'!$B$2:$G$139,4,FALSE)</f>
        <v>33</v>
      </c>
      <c r="AG8" s="48">
        <f>VLOOKUP(AD8,'Feuille saisie score'!$B$2:$G$139,6,FALSE)</f>
        <v>22</v>
      </c>
      <c r="AH8" s="56">
        <f t="shared" si="4"/>
        <v>55</v>
      </c>
    </row>
    <row r="9" spans="1:34" x14ac:dyDescent="0.3">
      <c r="B9" s="24" t="s">
        <v>621</v>
      </c>
      <c r="C9" s="130" t="str">
        <v>NATIXIS</v>
      </c>
      <c r="D9" s="48">
        <f>VLOOKUP(B9,'Feuille saisie score'!$B$2:$G$139,4,FALSE)</f>
        <v>0</v>
      </c>
      <c r="E9" s="48">
        <f>VLOOKUP(B9,'Feuille saisie score'!$B$2:$G$139,6,FALSE)</f>
        <v>0</v>
      </c>
      <c r="F9" s="52">
        <f t="shared" si="0"/>
        <v>0</v>
      </c>
      <c r="I9" s="24" t="s">
        <v>556</v>
      </c>
      <c r="J9" s="130" t="str">
        <v>CEHDF</v>
      </c>
      <c r="K9" s="48">
        <f>VLOOKUP(I9,'Feuille saisie score'!$B$2:$G$139,4,FALSE)</f>
        <v>0</v>
      </c>
      <c r="L9" s="48">
        <f>VLOOKUP(I9,'Feuille saisie score'!$B$2:$G$139,6,FALSE)</f>
        <v>0</v>
      </c>
      <c r="M9" s="56">
        <f t="shared" si="1"/>
        <v>0</v>
      </c>
      <c r="P9" s="24" t="s">
        <v>529</v>
      </c>
      <c r="Q9" s="130" t="str">
        <v>CEAPC</v>
      </c>
      <c r="R9" s="48">
        <f>VLOOKUP(P9,'Feuille saisie score'!$B$2:$G$139,4,FALSE)</f>
        <v>32</v>
      </c>
      <c r="S9" s="48">
        <f>VLOOKUP(P9,'Feuille saisie score'!$B$2:$G$139,6,FALSE)</f>
        <v>25</v>
      </c>
      <c r="T9" s="56">
        <f t="shared" si="2"/>
        <v>57</v>
      </c>
      <c r="W9" s="24" t="s">
        <v>615</v>
      </c>
      <c r="X9" s="130" t="str">
        <v>NATIXIS</v>
      </c>
      <c r="Y9" s="67">
        <f>VLOOKUP(W9,'Feuille saisie score'!$B$2:$G$139,4,FALSE)</f>
        <v>31</v>
      </c>
      <c r="Z9" s="67">
        <f>VLOOKUP(W9,'Feuille saisie score'!$B$2:$G$139,6,FALSE)</f>
        <v>35</v>
      </c>
      <c r="AA9" s="52">
        <f t="shared" si="3"/>
        <v>66</v>
      </c>
      <c r="AD9" s="24" t="s">
        <v>573</v>
      </c>
      <c r="AE9" s="130" t="str">
        <v>CEIDF</v>
      </c>
      <c r="AF9" s="48">
        <f>VLOOKUP(AD9,'Feuille saisie score'!$B$2:$G$139,4,FALSE)</f>
        <v>11</v>
      </c>
      <c r="AG9" s="48">
        <f>VLOOKUP(AD9,'Feuille saisie score'!$B$2:$G$139,6,FALSE)</f>
        <v>16</v>
      </c>
      <c r="AH9" s="56">
        <f t="shared" si="4"/>
        <v>27</v>
      </c>
    </row>
    <row r="10" spans="1:34" x14ac:dyDescent="0.3">
      <c r="B10" s="24" t="s">
        <v>594</v>
      </c>
      <c r="C10" s="130" t="str">
        <v>CELC</v>
      </c>
      <c r="D10" s="48">
        <f>VLOOKUP(B10,'Feuille saisie score'!$B$2:$G$139,4,FALSE)</f>
        <v>32</v>
      </c>
      <c r="E10" s="48">
        <f>VLOOKUP(B10,'Feuille saisie score'!$B$2:$G$139,6,FALSE)</f>
        <v>37</v>
      </c>
      <c r="F10" s="52">
        <f t="shared" si="0"/>
        <v>69</v>
      </c>
      <c r="I10" s="24" t="s">
        <v>575</v>
      </c>
      <c r="J10" s="130" t="str">
        <v>CEIDF</v>
      </c>
      <c r="K10" s="48">
        <f>VLOOKUP(I10,'Feuille saisie score'!$B$2:$G$139,4,FALSE)</f>
        <v>7</v>
      </c>
      <c r="L10" s="48">
        <f>VLOOKUP(I10,'Feuille saisie score'!$B$2:$G$139,6,FALSE)</f>
        <v>17</v>
      </c>
      <c r="M10" s="56">
        <f t="shared" si="1"/>
        <v>24</v>
      </c>
      <c r="P10" s="24" t="s">
        <v>591</v>
      </c>
      <c r="Q10" s="130" t="str">
        <v>CELC</v>
      </c>
      <c r="R10" s="48">
        <f>VLOOKUP(P10,'Feuille saisie score'!$B$2:$G$139,4,FALSE)</f>
        <v>26</v>
      </c>
      <c r="S10" s="48">
        <f>VLOOKUP(P10,'Feuille saisie score'!$B$2:$G$139,6,FALSE)</f>
        <v>32</v>
      </c>
      <c r="T10" s="56">
        <f t="shared" si="2"/>
        <v>58</v>
      </c>
      <c r="W10" s="24" t="s">
        <v>568</v>
      </c>
      <c r="X10" s="130" t="str">
        <v>CEIDF</v>
      </c>
      <c r="Y10" s="67">
        <f>VLOOKUP(W10,'Feuille saisie score'!$B$2:$G$139,4,FALSE)</f>
        <v>0</v>
      </c>
      <c r="Z10" s="67">
        <f>VLOOKUP(W10,'Feuille saisie score'!$B$2:$G$139,6,FALSE)</f>
        <v>0</v>
      </c>
      <c r="AA10" s="52">
        <f t="shared" si="3"/>
        <v>0</v>
      </c>
      <c r="AD10" s="24" t="s">
        <v>555</v>
      </c>
      <c r="AE10" s="130" t="str">
        <v>CEHDF</v>
      </c>
      <c r="AF10" s="48">
        <f>VLOOKUP(AD10,'Feuille saisie score'!$B$2:$G$139,4,FALSE)</f>
        <v>29</v>
      </c>
      <c r="AG10" s="48">
        <f>VLOOKUP(AD10,'Feuille saisie score'!$B$2:$G$139,6,FALSE)</f>
        <v>38</v>
      </c>
      <c r="AH10" s="56">
        <f t="shared" si="4"/>
        <v>67</v>
      </c>
    </row>
    <row r="11" spans="1:34" x14ac:dyDescent="0.3">
      <c r="B11" s="24" t="s">
        <v>525</v>
      </c>
      <c r="C11" s="130" t="str">
        <v>BPOC</v>
      </c>
      <c r="D11" s="48">
        <f>VLOOKUP(B11,'Feuille saisie score'!$B$2:$G$139,4,FALSE)</f>
        <v>32</v>
      </c>
      <c r="E11" s="48">
        <f>VLOOKUP(B11,'Feuille saisie score'!$B$2:$G$139,6,FALSE)</f>
        <v>35</v>
      </c>
      <c r="F11" s="52">
        <f t="shared" si="0"/>
        <v>67</v>
      </c>
      <c r="I11" s="24" t="s">
        <v>559</v>
      </c>
      <c r="J11" s="130" t="str">
        <v>CEHDF</v>
      </c>
      <c r="K11" s="48">
        <f>VLOOKUP(I11,'Feuille saisie score'!$B$2:$G$139,4,FALSE)</f>
        <v>38</v>
      </c>
      <c r="L11" s="48">
        <f>VLOOKUP(I11,'Feuille saisie score'!$B$2:$G$139,6,FALSE)</f>
        <v>36</v>
      </c>
      <c r="M11" s="56">
        <f t="shared" si="1"/>
        <v>74</v>
      </c>
      <c r="P11" s="24" t="s">
        <v>518</v>
      </c>
      <c r="Q11" s="130" t="str">
        <v>BPCE-IT</v>
      </c>
      <c r="R11" s="48">
        <f>VLOOKUP(P11,'Feuille saisie score'!$B$2:$G$139,4,FALSE)</f>
        <v>28</v>
      </c>
      <c r="S11" s="48">
        <f>VLOOKUP(P11,'Feuille saisie score'!$B$2:$G$139,6,FALSE)</f>
        <v>26</v>
      </c>
      <c r="T11" s="56">
        <f t="shared" si="2"/>
        <v>54</v>
      </c>
      <c r="W11" s="24" t="s">
        <v>600</v>
      </c>
      <c r="X11" s="130" t="str">
        <v>CEN</v>
      </c>
      <c r="Y11" s="67">
        <f>VLOOKUP(W11,'Feuille saisie score'!$B$2:$G$139,4,FALSE)</f>
        <v>0</v>
      </c>
      <c r="Z11" s="67">
        <f>VLOOKUP(W11,'Feuille saisie score'!$B$2:$G$139,6,FALSE)</f>
        <v>0</v>
      </c>
      <c r="AA11" s="52">
        <f t="shared" si="3"/>
        <v>0</v>
      </c>
      <c r="AD11" s="24" t="s">
        <v>574</v>
      </c>
      <c r="AE11" s="130" t="str">
        <v>CEIDF</v>
      </c>
      <c r="AF11" s="48">
        <f>VLOOKUP(AD11,'Feuille saisie score'!$B$2:$G$139,4,FALSE)</f>
        <v>36</v>
      </c>
      <c r="AG11" s="48">
        <f>VLOOKUP(AD11,'Feuille saisie score'!$B$2:$G$139,6,FALSE)</f>
        <v>33</v>
      </c>
      <c r="AH11" s="56">
        <f t="shared" si="4"/>
        <v>69</v>
      </c>
    </row>
    <row r="12" spans="1:34" ht="15" thickBot="1" x14ac:dyDescent="0.35">
      <c r="B12" s="25" t="s">
        <v>519</v>
      </c>
      <c r="C12" s="131" t="str">
        <v>BPCE-IT</v>
      </c>
      <c r="D12" s="54">
        <f>VLOOKUP(B12,'Feuille saisie score'!$B$2:$G$139,4,FALSE)</f>
        <v>26</v>
      </c>
      <c r="E12" s="54">
        <f>VLOOKUP(B12,'Feuille saisie score'!$B$2:$G$139,6,FALSE)</f>
        <v>36</v>
      </c>
      <c r="F12" s="53">
        <f t="shared" si="0"/>
        <v>62</v>
      </c>
      <c r="I12" s="24" t="s">
        <v>516</v>
      </c>
      <c r="J12" s="130" t="str">
        <v>BPCE SI</v>
      </c>
      <c r="K12" s="48">
        <f>VLOOKUP(I12,'Feuille saisie score'!$B$2:$G$139,4,FALSE)</f>
        <v>39</v>
      </c>
      <c r="L12" s="48">
        <f>VLOOKUP(I12,'Feuille saisie score'!$B$2:$G$139,6,FALSE)</f>
        <v>42</v>
      </c>
      <c r="M12" s="56">
        <f t="shared" si="1"/>
        <v>81</v>
      </c>
      <c r="P12" s="24" t="s">
        <v>507</v>
      </c>
      <c r="Q12" s="130" t="str">
        <v>BPBFC</v>
      </c>
      <c r="R12" s="48">
        <f>VLOOKUP(P12,'Feuille saisie score'!$B$2:$G$139,4,FALSE)</f>
        <v>28</v>
      </c>
      <c r="S12" s="48">
        <f>VLOOKUP(P12,'Feuille saisie score'!$B$2:$G$139,6,FALSE)</f>
        <v>37</v>
      </c>
      <c r="T12" s="56">
        <f t="shared" si="2"/>
        <v>65</v>
      </c>
      <c r="W12" s="24" t="s">
        <v>570</v>
      </c>
      <c r="X12" s="130" t="str">
        <v>CEIDF</v>
      </c>
      <c r="Y12" s="67">
        <f>VLOOKUP(W12,'Feuille saisie score'!$B$2:$G$139,4,FALSE)</f>
        <v>22</v>
      </c>
      <c r="Z12" s="67">
        <f>VLOOKUP(W12,'Feuille saisie score'!$B$2:$G$139,6,FALSE)</f>
        <v>36</v>
      </c>
      <c r="AA12" s="52">
        <f t="shared" si="3"/>
        <v>58</v>
      </c>
      <c r="AD12" s="24" t="s">
        <v>517</v>
      </c>
      <c r="AE12" s="130" t="str">
        <v>BPCE-IT</v>
      </c>
      <c r="AF12" s="48">
        <f>VLOOKUP(AD12,'Feuille saisie score'!$B$2:$G$139,4,FALSE)</f>
        <v>25</v>
      </c>
      <c r="AG12" s="48">
        <f>VLOOKUP(AD12,'Feuille saisie score'!$B$2:$G$139,6,FALSE)</f>
        <v>29</v>
      </c>
      <c r="AH12" s="56">
        <f t="shared" si="4"/>
        <v>54</v>
      </c>
    </row>
    <row r="13" spans="1:34" x14ac:dyDescent="0.3">
      <c r="I13" s="24" t="s">
        <v>534</v>
      </c>
      <c r="J13" s="130" t="str">
        <v>CEAPC</v>
      </c>
      <c r="K13" s="48">
        <f>VLOOKUP(I13,'Feuille saisie score'!$B$2:$G$139,4,FALSE)</f>
        <v>16</v>
      </c>
      <c r="L13" s="48">
        <f>VLOOKUP(I13,'Feuille saisie score'!$B$2:$G$139,6,FALSE)</f>
        <v>25</v>
      </c>
      <c r="M13" s="56">
        <f t="shared" si="1"/>
        <v>41</v>
      </c>
      <c r="P13" s="24" t="s">
        <v>502</v>
      </c>
      <c r="Q13" s="130" t="str">
        <v>BPAURA</v>
      </c>
      <c r="R13" s="48">
        <f>VLOOKUP(P13,'Feuille saisie score'!$B$2:$G$139,4,FALSE)</f>
        <v>30</v>
      </c>
      <c r="S13" s="48">
        <f>VLOOKUP(P13,'Feuille saisie score'!$B$2:$G$139,6,FALSE)</f>
        <v>24</v>
      </c>
      <c r="T13" s="56">
        <f t="shared" si="2"/>
        <v>54</v>
      </c>
      <c r="W13" s="24" t="s">
        <v>512</v>
      </c>
      <c r="X13" s="130" t="str">
        <v>BPCE SA</v>
      </c>
      <c r="Y13" s="67">
        <f>VLOOKUP(W13,'Feuille saisie score'!$B$2:$G$139,4,FALSE)</f>
        <v>29</v>
      </c>
      <c r="Z13" s="67">
        <f>VLOOKUP(W13,'Feuille saisie score'!$B$2:$G$139,6,FALSE)</f>
        <v>24</v>
      </c>
      <c r="AA13" s="52">
        <f t="shared" si="3"/>
        <v>53</v>
      </c>
      <c r="AD13" s="24" t="s">
        <v>557</v>
      </c>
      <c r="AE13" s="130" t="str">
        <v>CEHDF</v>
      </c>
      <c r="AF13" s="48">
        <f>VLOOKUP(AD13,'Feuille saisie score'!$B$2:$G$139,4,FALSE)</f>
        <v>43</v>
      </c>
      <c r="AG13" s="48">
        <f>VLOOKUP(AD13,'Feuille saisie score'!$B$2:$G$139,6,FALSE)</f>
        <v>32</v>
      </c>
      <c r="AH13" s="56">
        <f t="shared" si="4"/>
        <v>75</v>
      </c>
    </row>
    <row r="14" spans="1:34" x14ac:dyDescent="0.3">
      <c r="I14" s="24" t="s">
        <v>597</v>
      </c>
      <c r="J14" s="130" t="str">
        <v>CELR</v>
      </c>
      <c r="K14" s="48">
        <f>VLOOKUP(I14,'Feuille saisie score'!$B$2:$G$139,4,FALSE)</f>
        <v>36</v>
      </c>
      <c r="L14" s="48">
        <f>VLOOKUP(I14,'Feuille saisie score'!$B$2:$G$139,6,FALSE)</f>
        <v>13</v>
      </c>
      <c r="M14" s="56">
        <f t="shared" si="1"/>
        <v>49</v>
      </c>
      <c r="P14" s="24" t="s">
        <v>531</v>
      </c>
      <c r="Q14" s="130" t="str">
        <v>CEAPC</v>
      </c>
      <c r="R14" s="48">
        <f>VLOOKUP(P14,'Feuille saisie score'!$B$2:$G$139,4,FALSE)</f>
        <v>24</v>
      </c>
      <c r="S14" s="48">
        <f>VLOOKUP(P14,'Feuille saisie score'!$B$2:$G$139,6,FALSE)</f>
        <v>32</v>
      </c>
      <c r="T14" s="56">
        <f t="shared" si="2"/>
        <v>56</v>
      </c>
      <c r="W14" s="24" t="s">
        <v>572</v>
      </c>
      <c r="X14" s="130" t="str">
        <v>CEIDF</v>
      </c>
      <c r="Y14" s="67">
        <f>VLOOKUP(W14,'Feuille saisie score'!$B$2:$G$139,4,FALSE)</f>
        <v>30</v>
      </c>
      <c r="Z14" s="67">
        <f>VLOOKUP(W14,'Feuille saisie score'!$B$2:$G$139,6,FALSE)</f>
        <v>18</v>
      </c>
      <c r="AA14" s="52">
        <f t="shared" si="3"/>
        <v>48</v>
      </c>
      <c r="AD14" s="24" t="s">
        <v>613</v>
      </c>
      <c r="AE14" s="130" t="str">
        <v>CEPAL</v>
      </c>
      <c r="AF14" s="48">
        <f>VLOOKUP(AD14,'Feuille saisie score'!$B$2:$G$139,4,FALSE)</f>
        <v>42</v>
      </c>
      <c r="AG14" s="48">
        <f>VLOOKUP(AD14,'Feuille saisie score'!$B$2:$G$139,6,FALSE)</f>
        <v>39</v>
      </c>
      <c r="AH14" s="56">
        <f t="shared" si="4"/>
        <v>81</v>
      </c>
    </row>
    <row r="15" spans="1:34" x14ac:dyDescent="0.3">
      <c r="I15" s="24" t="s">
        <v>586</v>
      </c>
      <c r="J15" s="130" t="str">
        <v>CEIDF</v>
      </c>
      <c r="K15" s="48">
        <f>VLOOKUP(I15,'Feuille saisie score'!$B$2:$G$139,4,FALSE)</f>
        <v>31</v>
      </c>
      <c r="L15" s="48">
        <f>VLOOKUP(I15,'Feuille saisie score'!$B$2:$G$139,6,FALSE)</f>
        <v>20</v>
      </c>
      <c r="M15" s="56">
        <f t="shared" si="1"/>
        <v>51</v>
      </c>
      <c r="P15" s="24" t="s">
        <v>618</v>
      </c>
      <c r="Q15" s="130" t="str">
        <v>NATIXIS</v>
      </c>
      <c r="R15" s="48">
        <f>VLOOKUP(P15,'Feuille saisie score'!$B$2:$G$139,4,FALSE)</f>
        <v>0</v>
      </c>
      <c r="S15" s="48">
        <f>VLOOKUP(P15,'Feuille saisie score'!$B$2:$G$139,6,FALSE)</f>
        <v>26</v>
      </c>
      <c r="T15" s="56">
        <f t="shared" si="2"/>
        <v>26</v>
      </c>
      <c r="W15" s="24" t="s">
        <v>554</v>
      </c>
      <c r="X15" s="130" t="str">
        <v>CEHDF</v>
      </c>
      <c r="Y15" s="67">
        <f>VLOOKUP(W15,'Feuille saisie score'!$B$2:$G$139,4,FALSE)</f>
        <v>39</v>
      </c>
      <c r="Z15" s="67">
        <f>VLOOKUP(W15,'Feuille saisie score'!$B$2:$G$139,6,FALSE)</f>
        <v>23</v>
      </c>
      <c r="AA15" s="52">
        <f t="shared" si="3"/>
        <v>62</v>
      </c>
      <c r="AD15" s="24" t="s">
        <v>501</v>
      </c>
      <c r="AE15" s="130" t="str">
        <v>BPAURA</v>
      </c>
      <c r="AF15" s="48">
        <f>VLOOKUP(AD15,'Feuille saisie score'!$B$2:$G$139,4,FALSE)</f>
        <v>0</v>
      </c>
      <c r="AG15" s="48">
        <f>VLOOKUP(AD15,'Feuille saisie score'!$B$2:$G$139,6,FALSE)</f>
        <v>22</v>
      </c>
      <c r="AH15" s="56">
        <f t="shared" si="4"/>
        <v>22</v>
      </c>
    </row>
    <row r="16" spans="1:34" x14ac:dyDescent="0.3">
      <c r="I16" s="24" t="s">
        <v>508</v>
      </c>
      <c r="J16" s="130" t="str">
        <v>BPBFC</v>
      </c>
      <c r="K16" s="48">
        <f>VLOOKUP(I16,'Feuille saisie score'!$B$2:$G$139,4,FALSE)</f>
        <v>0</v>
      </c>
      <c r="L16" s="48">
        <f>VLOOKUP(I16,'Feuille saisie score'!$B$2:$G$139,6,FALSE)</f>
        <v>0</v>
      </c>
      <c r="M16" s="56">
        <f t="shared" si="1"/>
        <v>0</v>
      </c>
      <c r="P16" s="24" t="s">
        <v>542</v>
      </c>
      <c r="Q16" s="130" t="str">
        <v>CECAZ</v>
      </c>
      <c r="R16" s="48">
        <f>VLOOKUP(P16,'Feuille saisie score'!$B$2:$G$139,4,FALSE)</f>
        <v>19</v>
      </c>
      <c r="S16" s="48">
        <f>VLOOKUP(P16,'Feuille saisie score'!$B$2:$G$139,6,FALSE)</f>
        <v>30</v>
      </c>
      <c r="T16" s="56">
        <f t="shared" si="2"/>
        <v>49</v>
      </c>
      <c r="W16" s="24" t="s">
        <v>616</v>
      </c>
      <c r="X16" s="130" t="str">
        <v>NATIXIS</v>
      </c>
      <c r="Y16" s="67">
        <f>VLOOKUP(W16,'Feuille saisie score'!$B$2:$G$139,4,FALSE)</f>
        <v>28</v>
      </c>
      <c r="Z16" s="67">
        <f>VLOOKUP(W16,'Feuille saisie score'!$B$2:$G$139,6,FALSE)</f>
        <v>25</v>
      </c>
      <c r="AA16" s="52">
        <f t="shared" si="3"/>
        <v>53</v>
      </c>
      <c r="AD16" s="24" t="s">
        <v>578</v>
      </c>
      <c r="AE16" s="130" t="str">
        <v>CEIDF</v>
      </c>
      <c r="AF16" s="48">
        <f>VLOOKUP(AD16,'Feuille saisie score'!$B$2:$G$139,4,FALSE)</f>
        <v>41</v>
      </c>
      <c r="AG16" s="48">
        <f>VLOOKUP(AD16,'Feuille saisie score'!$B$2:$G$139,6,FALSE)</f>
        <v>28</v>
      </c>
      <c r="AH16" s="56">
        <f t="shared" si="4"/>
        <v>69</v>
      </c>
    </row>
    <row r="17" spans="9:34" x14ac:dyDescent="0.3">
      <c r="I17" s="24" t="s">
        <v>560</v>
      </c>
      <c r="J17" s="130" t="str">
        <v>CEHDF</v>
      </c>
      <c r="K17" s="48">
        <f>VLOOKUP(I17,'Feuille saisie score'!$B$2:$G$139,4,FALSE)</f>
        <v>18</v>
      </c>
      <c r="L17" s="48">
        <f>VLOOKUP(I17,'Feuille saisie score'!$B$2:$G$139,6,FALSE)</f>
        <v>15</v>
      </c>
      <c r="M17" s="56">
        <f t="shared" si="1"/>
        <v>33</v>
      </c>
      <c r="P17" s="24" t="s">
        <v>599</v>
      </c>
      <c r="Q17" s="130" t="str">
        <v>CEMP</v>
      </c>
      <c r="R17" s="48">
        <f>VLOOKUP(P17,'Feuille saisie score'!$B$2:$G$139,4,FALSE)</f>
        <v>33</v>
      </c>
      <c r="S17" s="48">
        <f>VLOOKUP(P17,'Feuille saisie score'!$B$2:$G$139,6,FALSE)</f>
        <v>28</v>
      </c>
      <c r="T17" s="56">
        <f t="shared" si="2"/>
        <v>61</v>
      </c>
      <c r="W17" s="24" t="s">
        <v>530</v>
      </c>
      <c r="X17" s="130" t="str">
        <v>CEAPC</v>
      </c>
      <c r="Y17" s="67">
        <f>VLOOKUP(W17,'Feuille saisie score'!$B$2:$G$139,4,FALSE)</f>
        <v>41</v>
      </c>
      <c r="Z17" s="67">
        <f>VLOOKUP(W17,'Feuille saisie score'!$B$2:$G$139,6,FALSE)</f>
        <v>37</v>
      </c>
      <c r="AA17" s="52">
        <f t="shared" si="3"/>
        <v>78</v>
      </c>
      <c r="AD17" s="24" t="s">
        <v>546</v>
      </c>
      <c r="AE17" s="130" t="str">
        <v>CEGEE</v>
      </c>
      <c r="AF17" s="48">
        <f>VLOOKUP(AD17,'Feuille saisie score'!$B$2:$G$139,4,FALSE)</f>
        <v>0</v>
      </c>
      <c r="AG17" s="48">
        <f>VLOOKUP(AD17,'Feuille saisie score'!$B$2:$G$139,6,FALSE)</f>
        <v>27</v>
      </c>
      <c r="AH17" s="56">
        <f t="shared" si="4"/>
        <v>27</v>
      </c>
    </row>
    <row r="18" spans="9:34" x14ac:dyDescent="0.3">
      <c r="I18" s="24" t="s">
        <v>605</v>
      </c>
      <c r="J18" s="130" t="str">
        <v>CEN</v>
      </c>
      <c r="K18" s="48">
        <f>VLOOKUP(I18,'Feuille saisie score'!$B$2:$G$139,4,FALSE)</f>
        <v>34</v>
      </c>
      <c r="L18" s="48">
        <f>VLOOKUP(I18,'Feuille saisie score'!$B$2:$G$139,6,FALSE)</f>
        <v>33</v>
      </c>
      <c r="M18" s="56">
        <f t="shared" si="1"/>
        <v>67</v>
      </c>
      <c r="P18" s="24" t="s">
        <v>538</v>
      </c>
      <c r="Q18" s="130" t="str">
        <v>CEBFC</v>
      </c>
      <c r="R18" s="48">
        <f>VLOOKUP(P18,'Feuille saisie score'!$B$2:$G$139,4,FALSE)</f>
        <v>18</v>
      </c>
      <c r="S18" s="48">
        <f>VLOOKUP(P18,'Feuille saisie score'!$B$2:$G$139,6,FALSE)</f>
        <v>15</v>
      </c>
      <c r="T18" s="56">
        <f t="shared" si="2"/>
        <v>33</v>
      </c>
      <c r="W18" s="24" t="s">
        <v>617</v>
      </c>
      <c r="X18" s="130" t="str">
        <v>NATIXIS</v>
      </c>
      <c r="Y18" s="67">
        <f>VLOOKUP(W18,'Feuille saisie score'!$B$2:$G$139,4,FALSE)</f>
        <v>36</v>
      </c>
      <c r="Z18" s="67">
        <f>VLOOKUP(W18,'Feuille saisie score'!$B$2:$G$139,6,FALSE)</f>
        <v>33</v>
      </c>
      <c r="AA18" s="52">
        <f t="shared" si="3"/>
        <v>69</v>
      </c>
      <c r="AD18" s="24" t="s">
        <v>581</v>
      </c>
      <c r="AE18" s="130" t="str">
        <v>CEIDF</v>
      </c>
      <c r="AF18" s="48">
        <f>VLOOKUP(AD18,'Feuille saisie score'!$B$2:$G$139,4,FALSE)</f>
        <v>27</v>
      </c>
      <c r="AG18" s="48">
        <f>VLOOKUP(AD18,'Feuille saisie score'!$B$2:$G$139,6,FALSE)</f>
        <v>41</v>
      </c>
      <c r="AH18" s="56">
        <f t="shared" si="4"/>
        <v>68</v>
      </c>
    </row>
    <row r="19" spans="9:34" ht="15" thickBot="1" x14ac:dyDescent="0.35">
      <c r="I19" s="25" t="s">
        <v>623</v>
      </c>
      <c r="J19" s="131" t="str">
        <v>NATIXIS</v>
      </c>
      <c r="K19" s="54">
        <f>VLOOKUP(I19,'Feuille saisie score'!$B$2:$G$139,4,FALSE)</f>
        <v>0</v>
      </c>
      <c r="L19" s="54">
        <f>VLOOKUP(I19,'Feuille saisie score'!$B$2:$G$139,6,FALSE)</f>
        <v>0</v>
      </c>
      <c r="M19" s="57">
        <f t="shared" si="1"/>
        <v>0</v>
      </c>
      <c r="P19" s="24" t="s">
        <v>522</v>
      </c>
      <c r="Q19" s="130" t="str">
        <v>BPOC</v>
      </c>
      <c r="R19" s="48">
        <f>VLOOKUP(P19,'Feuille saisie score'!$B$2:$G$139,4,FALSE)</f>
        <v>31</v>
      </c>
      <c r="S19" s="48">
        <f>VLOOKUP(P19,'Feuille saisie score'!$B$2:$G$139,6,FALSE)</f>
        <v>31</v>
      </c>
      <c r="T19" s="56">
        <f t="shared" si="2"/>
        <v>62</v>
      </c>
      <c r="W19" s="24" t="s">
        <v>488</v>
      </c>
      <c r="X19" s="130" t="str">
        <v>Banque Palatine</v>
      </c>
      <c r="Y19" s="67">
        <f>VLOOKUP(W19,'Feuille saisie score'!$B$2:$G$139,4,FALSE)</f>
        <v>36</v>
      </c>
      <c r="Z19" s="67">
        <f>VLOOKUP(W19,'Feuille saisie score'!$B$2:$G$139,6,FALSE)</f>
        <v>27</v>
      </c>
      <c r="AA19" s="52">
        <f t="shared" si="3"/>
        <v>63</v>
      </c>
      <c r="AD19" s="24" t="s">
        <v>532</v>
      </c>
      <c r="AE19" s="130" t="str">
        <v>CEAPC</v>
      </c>
      <c r="AF19" s="48">
        <f>VLOOKUP(AD19,'Feuille saisie score'!$B$2:$G$139,4,FALSE)</f>
        <v>24</v>
      </c>
      <c r="AG19" s="48">
        <f>VLOOKUP(AD19,'Feuille saisie score'!$B$2:$G$139,6,FALSE)</f>
        <v>20</v>
      </c>
      <c r="AH19" s="56">
        <f t="shared" si="4"/>
        <v>44</v>
      </c>
    </row>
    <row r="20" spans="9:34" x14ac:dyDescent="0.3">
      <c r="P20" s="24" t="s">
        <v>593</v>
      </c>
      <c r="Q20" s="130" t="str">
        <v>CELC</v>
      </c>
      <c r="R20" s="48">
        <f>VLOOKUP(P20,'Feuille saisie score'!$B$2:$G$139,4,FALSE)</f>
        <v>33</v>
      </c>
      <c r="S20" s="48">
        <f>VLOOKUP(P20,'Feuille saisie score'!$B$2:$G$139,6,FALSE)</f>
        <v>32</v>
      </c>
      <c r="T20" s="56">
        <f t="shared" si="2"/>
        <v>65</v>
      </c>
      <c r="W20" s="24" t="s">
        <v>576</v>
      </c>
      <c r="X20" s="130" t="str">
        <v>CEIDF</v>
      </c>
      <c r="Y20" s="67">
        <f>VLOOKUP(W20,'Feuille saisie score'!$B$2:$G$139,4,FALSE)</f>
        <v>24</v>
      </c>
      <c r="Z20" s="67">
        <f>VLOOKUP(W20,'Feuille saisie score'!$B$2:$G$139,6,FALSE)</f>
        <v>23</v>
      </c>
      <c r="AA20" s="52">
        <f t="shared" si="3"/>
        <v>47</v>
      </c>
      <c r="AD20" s="24" t="s">
        <v>547</v>
      </c>
      <c r="AE20" s="130" t="str">
        <v>CEGEE</v>
      </c>
      <c r="AF20" s="48">
        <f>VLOOKUP(AD20,'Feuille saisie score'!$B$2:$G$139,4,FALSE)</f>
        <v>36</v>
      </c>
      <c r="AG20" s="48">
        <f>VLOOKUP(AD20,'Feuille saisie score'!$B$2:$G$139,6,FALSE)</f>
        <v>27</v>
      </c>
      <c r="AH20" s="56">
        <f t="shared" si="4"/>
        <v>63</v>
      </c>
    </row>
    <row r="21" spans="9:34" x14ac:dyDescent="0.3">
      <c r="P21" s="24" t="s">
        <v>607</v>
      </c>
      <c r="Q21" s="130" t="str">
        <v>CEPAC</v>
      </c>
      <c r="R21" s="48">
        <f>VLOOKUP(P21,'Feuille saisie score'!$B$2:$G$139,4,FALSE)</f>
        <v>34</v>
      </c>
      <c r="S21" s="48">
        <f>VLOOKUP(P21,'Feuille saisie score'!$B$2:$G$139,6,FALSE)</f>
        <v>32</v>
      </c>
      <c r="T21" s="56">
        <f t="shared" si="2"/>
        <v>66</v>
      </c>
      <c r="W21" s="24" t="s">
        <v>489</v>
      </c>
      <c r="X21" s="130" t="str">
        <v>Banque Palatine</v>
      </c>
      <c r="Y21" s="67">
        <f>VLOOKUP(W21,'Feuille saisie score'!$B$2:$G$139,4,FALSE)</f>
        <v>23</v>
      </c>
      <c r="Z21" s="67">
        <f>VLOOKUP(W21,'Feuille saisie score'!$B$2:$G$139,6,FALSE)</f>
        <v>24</v>
      </c>
      <c r="AA21" s="52">
        <f t="shared" si="3"/>
        <v>47</v>
      </c>
      <c r="AD21" s="24" t="s">
        <v>548</v>
      </c>
      <c r="AE21" s="130" t="str">
        <v>CEGEE</v>
      </c>
      <c r="AF21" s="48">
        <f>VLOOKUP(AD21,'Feuille saisie score'!$B$2:$G$139,4,FALSE)</f>
        <v>23</v>
      </c>
      <c r="AG21" s="48">
        <f>VLOOKUP(AD21,'Feuille saisie score'!$B$2:$G$139,6,FALSE)</f>
        <v>25</v>
      </c>
      <c r="AH21" s="56">
        <f t="shared" si="4"/>
        <v>48</v>
      </c>
    </row>
    <row r="22" spans="9:34" x14ac:dyDescent="0.3">
      <c r="P22" s="24" t="s">
        <v>535</v>
      </c>
      <c r="Q22" s="130" t="str">
        <v>CEAPC</v>
      </c>
      <c r="R22" s="48">
        <f>VLOOKUP(P22,'Feuille saisie score'!$B$2:$G$139,4,FALSE)</f>
        <v>29</v>
      </c>
      <c r="S22" s="48">
        <f>VLOOKUP(P22,'Feuille saisie score'!$B$2:$G$139,6,FALSE)</f>
        <v>28</v>
      </c>
      <c r="T22" s="56">
        <f t="shared" si="2"/>
        <v>57</v>
      </c>
      <c r="W22" s="24" t="s">
        <v>545</v>
      </c>
      <c r="X22" s="130" t="str">
        <v>CEGEE</v>
      </c>
      <c r="Y22" s="67">
        <f>VLOOKUP(W22,'Feuille saisie score'!$B$2:$G$139,4,FALSE)</f>
        <v>34</v>
      </c>
      <c r="Z22" s="67">
        <f>VLOOKUP(W22,'Feuille saisie score'!$B$2:$G$139,6,FALSE)</f>
        <v>26</v>
      </c>
      <c r="AA22" s="52">
        <f t="shared" si="3"/>
        <v>60</v>
      </c>
      <c r="AD22" s="24" t="s">
        <v>583</v>
      </c>
      <c r="AE22" s="130" t="str">
        <v>CEIDF</v>
      </c>
      <c r="AF22" s="48">
        <f>VLOOKUP(AD22,'Feuille saisie score'!$B$2:$G$139,4,FALSE)</f>
        <v>35</v>
      </c>
      <c r="AG22" s="48">
        <f>VLOOKUP(AD22,'Feuille saisie score'!$B$2:$G$139,6,FALSE)</f>
        <v>46</v>
      </c>
      <c r="AH22" s="56">
        <f t="shared" si="4"/>
        <v>81</v>
      </c>
    </row>
    <row r="23" spans="9:34" x14ac:dyDescent="0.3">
      <c r="P23" s="24" t="s">
        <v>496</v>
      </c>
      <c r="Q23" s="130" t="str">
        <v>BPALC</v>
      </c>
      <c r="R23" s="48">
        <f>VLOOKUP(P23,'Feuille saisie score'!$B$2:$G$139,4,FALSE)</f>
        <v>0</v>
      </c>
      <c r="S23" s="48">
        <f>VLOOKUP(P23,'Feuille saisie score'!$B$2:$G$139,6,FALSE)</f>
        <v>29</v>
      </c>
      <c r="T23" s="56">
        <f t="shared" si="2"/>
        <v>29</v>
      </c>
      <c r="W23" s="24" t="s">
        <v>558</v>
      </c>
      <c r="X23" s="130" t="str">
        <v>CEHDF</v>
      </c>
      <c r="Y23" s="67">
        <f>VLOOKUP(W23,'Feuille saisie score'!$B$2:$G$139,4,FALSE)</f>
        <v>38</v>
      </c>
      <c r="Z23" s="67">
        <f>VLOOKUP(W23,'Feuille saisie score'!$B$2:$G$139,6,FALSE)</f>
        <v>28</v>
      </c>
      <c r="AA23" s="52">
        <f t="shared" si="3"/>
        <v>66</v>
      </c>
      <c r="AD23" s="24" t="s">
        <v>584</v>
      </c>
      <c r="AE23" s="130" t="str">
        <v>CEIDF</v>
      </c>
      <c r="AF23" s="48">
        <f>VLOOKUP(AD23,'Feuille saisie score'!$B$2:$G$139,4,FALSE)</f>
        <v>31</v>
      </c>
      <c r="AG23" s="48">
        <f>VLOOKUP(AD23,'Feuille saisie score'!$B$2:$G$139,6,FALSE)</f>
        <v>33</v>
      </c>
      <c r="AH23" s="56">
        <f t="shared" si="4"/>
        <v>64</v>
      </c>
    </row>
    <row r="24" spans="9:34" x14ac:dyDescent="0.3">
      <c r="P24" s="24" t="s">
        <v>523</v>
      </c>
      <c r="Q24" s="130" t="str">
        <v>BPOC</v>
      </c>
      <c r="R24" s="48">
        <f>VLOOKUP(P24,'Feuille saisie score'!$B$2:$G$139,4,FALSE)</f>
        <v>25</v>
      </c>
      <c r="S24" s="48">
        <f>VLOOKUP(P24,'Feuille saisie score'!$B$2:$G$139,6,FALSE)</f>
        <v>27</v>
      </c>
      <c r="T24" s="56">
        <f t="shared" si="2"/>
        <v>52</v>
      </c>
      <c r="W24" s="24" t="s">
        <v>577</v>
      </c>
      <c r="X24" s="130" t="str">
        <v>CEIDF</v>
      </c>
      <c r="Y24" s="67">
        <f>VLOOKUP(W24,'Feuille saisie score'!$B$2:$G$139,4,FALSE)</f>
        <v>41</v>
      </c>
      <c r="Z24" s="67">
        <f>VLOOKUP(W24,'Feuille saisie score'!$B$2:$G$139,6,FALSE)</f>
        <v>41</v>
      </c>
      <c r="AA24" s="52">
        <f t="shared" si="3"/>
        <v>82</v>
      </c>
      <c r="AD24" s="24" t="s">
        <v>609</v>
      </c>
      <c r="AE24" s="130" t="str">
        <v>CEPAC</v>
      </c>
      <c r="AF24" s="48">
        <f>VLOOKUP(AD24,'Feuille saisie score'!$B$2:$G$139,4,FALSE)</f>
        <v>33</v>
      </c>
      <c r="AG24" s="48">
        <f>VLOOKUP(AD24,'Feuille saisie score'!$B$2:$G$139,6,FALSE)</f>
        <v>35</v>
      </c>
      <c r="AH24" s="56">
        <f t="shared" si="4"/>
        <v>68</v>
      </c>
    </row>
    <row r="25" spans="9:34" x14ac:dyDescent="0.3">
      <c r="P25" s="24" t="s">
        <v>588</v>
      </c>
      <c r="Q25" s="130" t="str">
        <v>CEIDF</v>
      </c>
      <c r="R25" s="48">
        <f>VLOOKUP(P25,'Feuille saisie score'!$B$2:$G$139,4,FALSE)</f>
        <v>27</v>
      </c>
      <c r="S25" s="48">
        <f>VLOOKUP(P25,'Feuille saisie score'!$B$2:$G$139,6,FALSE)</f>
        <v>32</v>
      </c>
      <c r="T25" s="56">
        <f t="shared" si="2"/>
        <v>59</v>
      </c>
      <c r="W25" s="24" t="s">
        <v>493</v>
      </c>
      <c r="X25" s="130" t="str">
        <v>BPALC</v>
      </c>
      <c r="Y25" s="67">
        <f>VLOOKUP(W25,'Feuille saisie score'!$B$2:$G$139,4,FALSE)</f>
        <v>27</v>
      </c>
      <c r="Z25" s="67">
        <f>VLOOKUP(W25,'Feuille saisie score'!$B$2:$G$139,6,FALSE)</f>
        <v>0</v>
      </c>
      <c r="AA25" s="52">
        <f t="shared" si="3"/>
        <v>27</v>
      </c>
      <c r="AD25" s="24" t="s">
        <v>585</v>
      </c>
      <c r="AE25" s="130" t="str">
        <v>CEIDF</v>
      </c>
      <c r="AF25" s="48">
        <f>VLOOKUP(AD25,'Feuille saisie score'!$B$2:$G$139,4,FALSE)</f>
        <v>0</v>
      </c>
      <c r="AG25" s="48">
        <f>VLOOKUP(AD25,'Feuille saisie score'!$B$2:$G$139,6,FALSE)</f>
        <v>0</v>
      </c>
      <c r="AH25" s="56">
        <f t="shared" si="4"/>
        <v>0</v>
      </c>
    </row>
    <row r="26" spans="9:34" x14ac:dyDescent="0.3">
      <c r="P26" s="24" t="s">
        <v>595</v>
      </c>
      <c r="Q26" s="130" t="str">
        <v>CELC</v>
      </c>
      <c r="R26" s="48">
        <f>VLOOKUP(P26,'Feuille saisie score'!$B$2:$G$139,4,FALSE)</f>
        <v>0</v>
      </c>
      <c r="S26" s="48">
        <f>VLOOKUP(P26,'Feuille saisie score'!$B$2:$G$139,6,FALSE)</f>
        <v>0</v>
      </c>
      <c r="T26" s="56">
        <f t="shared" si="2"/>
        <v>0</v>
      </c>
      <c r="W26" s="24" t="s">
        <v>520</v>
      </c>
      <c r="X26" s="130" t="str">
        <v>BPOC</v>
      </c>
      <c r="Y26" s="67">
        <f>VLOOKUP(W26,'Feuille saisie score'!$B$2:$G$139,4,FALSE)</f>
        <v>25</v>
      </c>
      <c r="Z26" s="67">
        <f>VLOOKUP(W26,'Feuille saisie score'!$B$2:$G$139,6,FALSE)</f>
        <v>21</v>
      </c>
      <c r="AA26" s="52">
        <f t="shared" si="3"/>
        <v>46</v>
      </c>
      <c r="AD26" s="24" t="s">
        <v>549</v>
      </c>
      <c r="AE26" s="130" t="str">
        <v>CEGEE</v>
      </c>
      <c r="AF26" s="48">
        <f>VLOOKUP(AD26,'Feuille saisie score'!$B$2:$G$139,4,FALSE)</f>
        <v>0</v>
      </c>
      <c r="AG26" s="48">
        <f>VLOOKUP(AD26,'Feuille saisie score'!$B$2:$G$139,6,FALSE)</f>
        <v>0</v>
      </c>
      <c r="AH26" s="56">
        <f t="shared" si="4"/>
        <v>0</v>
      </c>
    </row>
    <row r="27" spans="9:34" x14ac:dyDescent="0.3">
      <c r="P27" s="24" t="s">
        <v>504</v>
      </c>
      <c r="Q27" s="130" t="str">
        <v>BPAURA</v>
      </c>
      <c r="R27" s="48">
        <f>VLOOKUP(P27,'Feuille saisie score'!$B$2:$G$139,4,FALSE)</f>
        <v>27</v>
      </c>
      <c r="S27" s="48">
        <f>VLOOKUP(P27,'Feuille saisie score'!$B$2:$G$139,6,FALSE)</f>
        <v>32</v>
      </c>
      <c r="T27" s="56">
        <f t="shared" si="2"/>
        <v>59</v>
      </c>
      <c r="W27" s="24" t="s">
        <v>579</v>
      </c>
      <c r="X27" s="130" t="str">
        <v>CEIDF</v>
      </c>
      <c r="Y27" s="67">
        <f>VLOOKUP(W27,'Feuille saisie score'!$B$2:$G$139,4,FALSE)</f>
        <v>25</v>
      </c>
      <c r="Z27" s="67">
        <f>VLOOKUP(W27,'Feuille saisie score'!$B$2:$G$139,6,FALSE)</f>
        <v>21</v>
      </c>
      <c r="AA27" s="52">
        <f t="shared" si="3"/>
        <v>46</v>
      </c>
      <c r="AD27" s="24" t="s">
        <v>503</v>
      </c>
      <c r="AE27" s="130" t="str">
        <v>BPAURA</v>
      </c>
      <c r="AF27" s="48">
        <f>VLOOKUP(AD27,'Feuille saisie score'!$B$2:$G$139,4,FALSE)</f>
        <v>25</v>
      </c>
      <c r="AG27" s="48">
        <f>VLOOKUP(AD27,'Feuille saisie score'!$B$2:$G$139,6,FALSE)</f>
        <v>20</v>
      </c>
      <c r="AH27" s="56">
        <f t="shared" si="4"/>
        <v>45</v>
      </c>
    </row>
    <row r="28" spans="9:34" x14ac:dyDescent="0.3">
      <c r="P28" s="24" t="s">
        <v>526</v>
      </c>
      <c r="Q28" s="130" t="str">
        <v>BPOC</v>
      </c>
      <c r="R28" s="48">
        <f>VLOOKUP(P28,'Feuille saisie score'!$B$2:$G$139,4,FALSE)</f>
        <v>36</v>
      </c>
      <c r="S28" s="48">
        <f>VLOOKUP(P28,'Feuille saisie score'!$B$2:$G$139,6,FALSE)</f>
        <v>35</v>
      </c>
      <c r="T28" s="56">
        <f t="shared" si="2"/>
        <v>71</v>
      </c>
      <c r="W28" s="24" t="s">
        <v>490</v>
      </c>
      <c r="X28" s="130" t="str">
        <v>Banque Palatine</v>
      </c>
      <c r="Y28" s="67">
        <f>VLOOKUP(W28,'Feuille saisie score'!$B$2:$G$139,4,FALSE)</f>
        <v>43</v>
      </c>
      <c r="Z28" s="67">
        <f>VLOOKUP(W28,'Feuille saisie score'!$B$2:$G$139,6,FALSE)</f>
        <v>28</v>
      </c>
      <c r="AA28" s="52">
        <f t="shared" si="3"/>
        <v>71</v>
      </c>
      <c r="AD28" s="24" t="s">
        <v>596</v>
      </c>
      <c r="AE28" s="130" t="str">
        <v>CELR</v>
      </c>
      <c r="AF28" s="48">
        <f>VLOOKUP(AD28,'Feuille saisie score'!$B$2:$G$139,4,FALSE)</f>
        <v>33</v>
      </c>
      <c r="AG28" s="48">
        <f>VLOOKUP(AD28,'Feuille saisie score'!$B$2:$G$139,6,FALSE)</f>
        <v>34</v>
      </c>
      <c r="AH28" s="56">
        <f t="shared" si="4"/>
        <v>67</v>
      </c>
    </row>
    <row r="29" spans="9:34" x14ac:dyDescent="0.3">
      <c r="P29" s="24" t="s">
        <v>562</v>
      </c>
      <c r="Q29" s="130" t="str">
        <v>CEHDF</v>
      </c>
      <c r="R29" s="48">
        <f>VLOOKUP(P29,'Feuille saisie score'!$B$2:$G$139,4,FALSE)</f>
        <v>22</v>
      </c>
      <c r="S29" s="48">
        <f>VLOOKUP(P29,'Feuille saisie score'!$B$2:$G$139,6,FALSE)</f>
        <v>23</v>
      </c>
      <c r="T29" s="56">
        <f t="shared" si="2"/>
        <v>45</v>
      </c>
      <c r="W29" s="24" t="s">
        <v>580</v>
      </c>
      <c r="X29" s="130" t="str">
        <v>CEIDF</v>
      </c>
      <c r="Y29" s="67">
        <f>VLOOKUP(W29,'Feuille saisie score'!$B$2:$G$139,4,FALSE)</f>
        <v>43</v>
      </c>
      <c r="Z29" s="67">
        <f>VLOOKUP(W29,'Feuille saisie score'!$B$2:$G$139,6,FALSE)</f>
        <v>27</v>
      </c>
      <c r="AA29" s="52">
        <f t="shared" si="3"/>
        <v>70</v>
      </c>
      <c r="AD29" s="24" t="s">
        <v>539</v>
      </c>
      <c r="AE29" s="130" t="str">
        <v>CEBFC</v>
      </c>
      <c r="AF29" s="48">
        <f>VLOOKUP(AD29,'Feuille saisie score'!$B$2:$G$139,4,FALSE)</f>
        <v>19</v>
      </c>
      <c r="AG29" s="48">
        <f>VLOOKUP(AD29,'Feuille saisie score'!$B$2:$G$139,6,FALSE)</f>
        <v>26</v>
      </c>
      <c r="AH29" s="56">
        <f t="shared" si="4"/>
        <v>45</v>
      </c>
    </row>
    <row r="30" spans="9:34" ht="15" thickBot="1" x14ac:dyDescent="0.35">
      <c r="P30" s="25" t="s">
        <v>598</v>
      </c>
      <c r="Q30" s="131" t="str">
        <v>CELR</v>
      </c>
      <c r="R30" s="54">
        <f>VLOOKUP(P30,'Feuille saisie score'!$B$2:$G$139,4,FALSE)</f>
        <v>32</v>
      </c>
      <c r="S30" s="54">
        <f>VLOOKUP(P30,'Feuille saisie score'!$B$2:$G$139,6,FALSE)</f>
        <v>24</v>
      </c>
      <c r="T30" s="57">
        <f t="shared" si="2"/>
        <v>56</v>
      </c>
      <c r="W30" s="24" t="s">
        <v>521</v>
      </c>
      <c r="X30" s="130" t="str">
        <v>BPOC</v>
      </c>
      <c r="Y30" s="67">
        <f>VLOOKUP(W30,'Feuille saisie score'!$B$2:$G$139,4,FALSE)</f>
        <v>27</v>
      </c>
      <c r="Z30" s="67">
        <f>VLOOKUP(W30,'Feuille saisie score'!$B$2:$G$139,6,FALSE)</f>
        <v>21</v>
      </c>
      <c r="AA30" s="52">
        <f t="shared" si="3"/>
        <v>48</v>
      </c>
      <c r="AD30" s="24" t="s">
        <v>513</v>
      </c>
      <c r="AE30" s="130" t="str">
        <v>BPCE SA</v>
      </c>
      <c r="AF30" s="48">
        <f>VLOOKUP(AD30,'Feuille saisie score'!$B$2:$G$139,4,FALSE)</f>
        <v>0</v>
      </c>
      <c r="AG30" s="48">
        <f>VLOOKUP(AD30,'Feuille saisie score'!$B$2:$G$139,6,FALSE)</f>
        <v>28</v>
      </c>
      <c r="AH30" s="56">
        <f t="shared" si="4"/>
        <v>28</v>
      </c>
    </row>
    <row r="31" spans="9:34" x14ac:dyDescent="0.3">
      <c r="W31" s="24" t="s">
        <v>619</v>
      </c>
      <c r="X31" s="130" t="str">
        <v>NATIXIS</v>
      </c>
      <c r="Y31" s="67">
        <f>VLOOKUP(W31,'Feuille saisie score'!$B$2:$G$139,4,FALSE)</f>
        <v>35</v>
      </c>
      <c r="Z31" s="67">
        <f>VLOOKUP(W31,'Feuille saisie score'!$B$2:$G$139,6,FALSE)</f>
        <v>29</v>
      </c>
      <c r="AA31" s="52">
        <f t="shared" si="3"/>
        <v>64</v>
      </c>
      <c r="AD31" s="24" t="s">
        <v>587</v>
      </c>
      <c r="AE31" s="130" t="str">
        <v>CEIDF</v>
      </c>
      <c r="AF31" s="48">
        <f>VLOOKUP(AD31,'Feuille saisie score'!$B$2:$G$139,4,FALSE)</f>
        <v>0</v>
      </c>
      <c r="AG31" s="48">
        <f>VLOOKUP(AD31,'Feuille saisie score'!$B$2:$G$139,6,FALSE)</f>
        <v>0</v>
      </c>
      <c r="AH31" s="56">
        <f t="shared" si="4"/>
        <v>0</v>
      </c>
    </row>
    <row r="32" spans="9:34" x14ac:dyDescent="0.3">
      <c r="W32" s="24" t="s">
        <v>494</v>
      </c>
      <c r="X32" s="130" t="str">
        <v>BPALC</v>
      </c>
      <c r="Y32" s="67">
        <f>VLOOKUP(W32,'Feuille saisie score'!$B$2:$G$139,4,FALSE)</f>
        <v>33</v>
      </c>
      <c r="Z32" s="67">
        <f>VLOOKUP(W32,'Feuille saisie score'!$B$2:$G$139,6,FALSE)</f>
        <v>31</v>
      </c>
      <c r="AA32" s="52">
        <f t="shared" si="3"/>
        <v>64</v>
      </c>
      <c r="AD32" s="24" t="s">
        <v>536</v>
      </c>
      <c r="AE32" s="130" t="str">
        <v>CEAPC</v>
      </c>
      <c r="AF32" s="48">
        <f>VLOOKUP(AD32,'Feuille saisie score'!$B$2:$G$139,4,FALSE)</f>
        <v>31</v>
      </c>
      <c r="AG32" s="48">
        <f>VLOOKUP(AD32,'Feuille saisie score'!$B$2:$G$139,6,FALSE)</f>
        <v>42</v>
      </c>
      <c r="AH32" s="56">
        <f t="shared" si="4"/>
        <v>73</v>
      </c>
    </row>
    <row r="33" spans="23:34" x14ac:dyDescent="0.3">
      <c r="W33" s="24" t="s">
        <v>582</v>
      </c>
      <c r="X33" s="130" t="str">
        <v>CEIDF</v>
      </c>
      <c r="Y33" s="67">
        <f>VLOOKUP(W33,'Feuille saisie score'!$B$2:$G$139,4,FALSE)</f>
        <v>0</v>
      </c>
      <c r="Z33" s="67">
        <f>VLOOKUP(W33,'Feuille saisie score'!$B$2:$G$139,6,FALSE)</f>
        <v>0</v>
      </c>
      <c r="AA33" s="52">
        <f t="shared" si="3"/>
        <v>0</v>
      </c>
      <c r="AD33" s="24" t="s">
        <v>622</v>
      </c>
      <c r="AE33" s="130" t="str">
        <v>NATIXIS</v>
      </c>
      <c r="AF33" s="48">
        <f>VLOOKUP(AD33,'Feuille saisie score'!$B$2:$G$139,4,FALSE)</f>
        <v>30</v>
      </c>
      <c r="AG33" s="48">
        <f>VLOOKUP(AD33,'Feuille saisie score'!$B$2:$G$139,6,FALSE)</f>
        <v>32</v>
      </c>
      <c r="AH33" s="56">
        <f t="shared" si="4"/>
        <v>62</v>
      </c>
    </row>
    <row r="34" spans="23:34" x14ac:dyDescent="0.3">
      <c r="W34" s="24" t="s">
        <v>603</v>
      </c>
      <c r="X34" s="130" t="str">
        <v>CEN</v>
      </c>
      <c r="Y34" s="67">
        <f>VLOOKUP(W34,'Feuille saisie score'!$B$2:$G$139,4,FALSE)</f>
        <v>22</v>
      </c>
      <c r="Z34" s="67">
        <f>VLOOKUP(W34,'Feuille saisie score'!$B$2:$G$139,6,FALSE)</f>
        <v>20</v>
      </c>
      <c r="AA34" s="52">
        <f t="shared" si="3"/>
        <v>42</v>
      </c>
      <c r="AD34" s="24" t="s">
        <v>561</v>
      </c>
      <c r="AE34" s="130" t="str">
        <v>CEHDF</v>
      </c>
      <c r="AF34" s="48">
        <f>VLOOKUP(AD34,'Feuille saisie score'!$B$2:$G$139,4,FALSE)</f>
        <v>0</v>
      </c>
      <c r="AG34" s="48">
        <f>VLOOKUP(AD34,'Feuille saisie score'!$B$2:$G$139,6,FALSE)</f>
        <v>0</v>
      </c>
      <c r="AH34" s="56">
        <f t="shared" si="4"/>
        <v>0</v>
      </c>
    </row>
    <row r="35" spans="23:34" x14ac:dyDescent="0.3">
      <c r="W35" s="24" t="s">
        <v>604</v>
      </c>
      <c r="X35" s="130" t="str">
        <v>CEN</v>
      </c>
      <c r="Y35" s="67">
        <f>VLOOKUP(W35,'Feuille saisie score'!$B$2:$G$139,4,FALSE)</f>
        <v>28</v>
      </c>
      <c r="Z35" s="67">
        <f>VLOOKUP(W35,'Feuille saisie score'!$B$2:$G$139,6,FALSE)</f>
        <v>36</v>
      </c>
      <c r="AA35" s="52">
        <f t="shared" ref="AA35:AA51" si="5">SUM(Y35:Z35)</f>
        <v>64</v>
      </c>
      <c r="AD35" s="24" t="s">
        <v>564</v>
      </c>
      <c r="AE35" s="130" t="str">
        <v>CEHDF</v>
      </c>
      <c r="AF35" s="48">
        <f>VLOOKUP(AD35,'Feuille saisie score'!$B$2:$G$139,4,FALSE)</f>
        <v>22</v>
      </c>
      <c r="AG35" s="48">
        <f>VLOOKUP(AD35,'Feuille saisie score'!$B$2:$G$139,6,FALSE)</f>
        <v>29</v>
      </c>
      <c r="AH35" s="56">
        <f t="shared" si="4"/>
        <v>51</v>
      </c>
    </row>
    <row r="36" spans="23:34" ht="15" thickBot="1" x14ac:dyDescent="0.35">
      <c r="W36" s="24" t="s">
        <v>533</v>
      </c>
      <c r="X36" s="130" t="str">
        <v>CEAPC</v>
      </c>
      <c r="Y36" s="67">
        <f>VLOOKUP(W36,'Feuille saisie score'!$B$2:$G$139,4,FALSE)</f>
        <v>32</v>
      </c>
      <c r="Z36" s="67">
        <f>VLOOKUP(W36,'Feuille saisie score'!$B$2:$G$139,6,FALSE)</f>
        <v>33</v>
      </c>
      <c r="AA36" s="52">
        <f t="shared" si="5"/>
        <v>65</v>
      </c>
      <c r="AD36" s="25" t="s">
        <v>514</v>
      </c>
      <c r="AE36" s="131" t="str">
        <v>BPCE SA</v>
      </c>
      <c r="AF36" s="54">
        <f>VLOOKUP(AD36,'Feuille saisie score'!$B$2:$G$139,4,FALSE)</f>
        <v>26</v>
      </c>
      <c r="AG36" s="54">
        <f>VLOOKUP(AD36,'Feuille saisie score'!$B$2:$G$139,6,FALSE)</f>
        <v>32</v>
      </c>
      <c r="AH36" s="57">
        <f t="shared" si="4"/>
        <v>58</v>
      </c>
    </row>
    <row r="37" spans="23:34" x14ac:dyDescent="0.3">
      <c r="W37" s="24" t="s">
        <v>608</v>
      </c>
      <c r="X37" s="130" t="str">
        <v>CEPAC</v>
      </c>
      <c r="Y37" s="67">
        <f>VLOOKUP(W37,'Feuille saisie score'!$B$2:$G$139,4,FALSE)</f>
        <v>29</v>
      </c>
      <c r="Z37" s="67">
        <f>VLOOKUP(W37,'Feuille saisie score'!$B$2:$G$139,6,FALSE)</f>
        <v>31</v>
      </c>
      <c r="AA37" s="52">
        <f t="shared" si="5"/>
        <v>60</v>
      </c>
    </row>
    <row r="38" spans="23:34" x14ac:dyDescent="0.3">
      <c r="W38" s="24" t="s">
        <v>620</v>
      </c>
      <c r="X38" s="130" t="str">
        <v>NATIXIS</v>
      </c>
      <c r="Y38" s="67">
        <f>VLOOKUP(W38,'Feuille saisie score'!$B$2:$G$139,4,FALSE)</f>
        <v>35</v>
      </c>
      <c r="Z38" s="67">
        <f>VLOOKUP(W38,'Feuille saisie score'!$B$2:$G$139,6,FALSE)</f>
        <v>33</v>
      </c>
      <c r="AA38" s="52">
        <f t="shared" si="5"/>
        <v>68</v>
      </c>
    </row>
    <row r="39" spans="23:34" x14ac:dyDescent="0.3">
      <c r="W39" s="24" t="s">
        <v>495</v>
      </c>
      <c r="X39" s="130" t="str">
        <v>BPALC</v>
      </c>
      <c r="Y39" s="67">
        <f>VLOOKUP(W39,'Feuille saisie score'!$B$2:$G$139,4,FALSE)</f>
        <v>34</v>
      </c>
      <c r="Z39" s="67">
        <f>VLOOKUP(W39,'Feuille saisie score'!$B$2:$G$139,6,FALSE)</f>
        <v>30</v>
      </c>
      <c r="AA39" s="52">
        <f t="shared" si="5"/>
        <v>64</v>
      </c>
    </row>
    <row r="40" spans="23:34" x14ac:dyDescent="0.3">
      <c r="W40" s="24" t="s">
        <v>611</v>
      </c>
      <c r="X40" s="130" t="str">
        <v>CEPAC</v>
      </c>
      <c r="Y40" s="67">
        <f>VLOOKUP(W40,'Feuille saisie score'!$B$2:$G$139,4,FALSE)</f>
        <v>36</v>
      </c>
      <c r="Z40" s="67">
        <f>VLOOKUP(W40,'Feuille saisie score'!$B$2:$G$139,6,FALSE)</f>
        <v>30</v>
      </c>
      <c r="AA40" s="52">
        <f t="shared" si="5"/>
        <v>66</v>
      </c>
    </row>
    <row r="41" spans="23:34" x14ac:dyDescent="0.3">
      <c r="W41" s="24" t="s">
        <v>491</v>
      </c>
      <c r="X41" s="130" t="str">
        <v>Banque Palatine</v>
      </c>
      <c r="Y41" s="67">
        <f>VLOOKUP(W41,'Feuille saisie score'!$B$2:$G$139,4,FALSE)</f>
        <v>45</v>
      </c>
      <c r="Z41" s="67">
        <f>VLOOKUP(W41,'Feuille saisie score'!$B$2:$G$139,6,FALSE)</f>
        <v>26</v>
      </c>
      <c r="AA41" s="52">
        <f t="shared" si="5"/>
        <v>71</v>
      </c>
    </row>
    <row r="42" spans="23:34" x14ac:dyDescent="0.3">
      <c r="W42" s="24" t="s">
        <v>524</v>
      </c>
      <c r="X42" s="130" t="str">
        <v>BPOC</v>
      </c>
      <c r="Y42" s="67">
        <f>VLOOKUP(W42,'Feuille saisie score'!$B$2:$G$139,4,FALSE)</f>
        <v>35</v>
      </c>
      <c r="Z42" s="67">
        <f>VLOOKUP(W42,'Feuille saisie score'!$B$2:$G$139,6,FALSE)</f>
        <v>29</v>
      </c>
      <c r="AA42" s="52">
        <f t="shared" si="5"/>
        <v>64</v>
      </c>
    </row>
    <row r="43" spans="23:34" x14ac:dyDescent="0.3">
      <c r="W43" s="24" t="s">
        <v>540</v>
      </c>
      <c r="X43" s="130" t="str">
        <v>CEBFC</v>
      </c>
      <c r="Y43" s="67">
        <f>VLOOKUP(W43,'Feuille saisie score'!$B$2:$G$139,4,FALSE)</f>
        <v>35</v>
      </c>
      <c r="Z43" s="67">
        <f>VLOOKUP(W43,'Feuille saisie score'!$B$2:$G$139,6,FALSE)</f>
        <v>32</v>
      </c>
      <c r="AA43" s="52">
        <f t="shared" si="5"/>
        <v>67</v>
      </c>
    </row>
    <row r="44" spans="23:34" x14ac:dyDescent="0.3">
      <c r="W44" s="24" t="s">
        <v>509</v>
      </c>
      <c r="X44" s="130" t="str">
        <v>BPBFC</v>
      </c>
      <c r="Y44" s="67">
        <f>VLOOKUP(W44,'Feuille saisie score'!$B$2:$G$139,4,FALSE)</f>
        <v>32</v>
      </c>
      <c r="Z44" s="67">
        <f>VLOOKUP(W44,'Feuille saisie score'!$B$2:$G$139,6,FALSE)</f>
        <v>18</v>
      </c>
      <c r="AA44" s="52">
        <f t="shared" si="5"/>
        <v>50</v>
      </c>
    </row>
    <row r="45" spans="23:34" x14ac:dyDescent="0.3">
      <c r="W45" s="24" t="s">
        <v>550</v>
      </c>
      <c r="X45" s="130" t="str">
        <v>CEGEE</v>
      </c>
      <c r="Y45" s="67">
        <f>VLOOKUP(W45,'Feuille saisie score'!$B$2:$G$139,4,FALSE)</f>
        <v>35</v>
      </c>
      <c r="Z45" s="67">
        <f>VLOOKUP(W45,'Feuille saisie score'!$B$2:$G$139,6,FALSE)</f>
        <v>41</v>
      </c>
      <c r="AA45" s="52">
        <f t="shared" si="5"/>
        <v>76</v>
      </c>
    </row>
    <row r="46" spans="23:34" x14ac:dyDescent="0.3">
      <c r="W46" s="24" t="s">
        <v>497</v>
      </c>
      <c r="X46" s="130" t="str">
        <v>BPALC</v>
      </c>
      <c r="Y46" s="67">
        <f>VLOOKUP(W46,'Feuille saisie score'!$B$2:$G$139,4,FALSE)</f>
        <v>41</v>
      </c>
      <c r="Z46" s="67">
        <f>VLOOKUP(W46,'Feuille saisie score'!$B$2:$G$139,6,FALSE)</f>
        <v>34</v>
      </c>
      <c r="AA46" s="52">
        <f t="shared" si="5"/>
        <v>75</v>
      </c>
    </row>
    <row r="47" spans="23:34" x14ac:dyDescent="0.3">
      <c r="W47" s="24" t="s">
        <v>563</v>
      </c>
      <c r="X47" s="130" t="str">
        <v>CEHDF</v>
      </c>
      <c r="Y47" s="67">
        <f>VLOOKUP(W47,'Feuille saisie score'!$B$2:$G$139,4,FALSE)</f>
        <v>32</v>
      </c>
      <c r="Z47" s="67">
        <f>VLOOKUP(W47,'Feuille saisie score'!$B$2:$G$139,6,FALSE)</f>
        <v>27</v>
      </c>
      <c r="AA47" s="52">
        <f t="shared" si="5"/>
        <v>59</v>
      </c>
    </row>
    <row r="48" spans="23:34" x14ac:dyDescent="0.3">
      <c r="W48" s="24" t="s">
        <v>624</v>
      </c>
      <c r="X48" s="130" t="str">
        <v>NATIXIS</v>
      </c>
      <c r="Y48" s="67">
        <f>VLOOKUP(W48,'Feuille saisie score'!$B$2:$G$139,4,FALSE)</f>
        <v>31</v>
      </c>
      <c r="Z48" s="67">
        <f>VLOOKUP(W48,'Feuille saisie score'!$B$2:$G$139,6,FALSE)</f>
        <v>29</v>
      </c>
      <c r="AA48" s="52">
        <f t="shared" si="5"/>
        <v>60</v>
      </c>
    </row>
    <row r="49" spans="23:27" x14ac:dyDescent="0.3">
      <c r="W49" s="24" t="s">
        <v>498</v>
      </c>
      <c r="X49" s="130" t="str">
        <v>BPALC</v>
      </c>
      <c r="Y49" s="67">
        <f>VLOOKUP(W49,'Feuille saisie score'!$B$2:$G$139,4,FALSE)</f>
        <v>36</v>
      </c>
      <c r="Z49" s="67">
        <f>VLOOKUP(W49,'Feuille saisie score'!$B$2:$G$139,6,FALSE)</f>
        <v>24</v>
      </c>
      <c r="AA49" s="52">
        <f t="shared" si="5"/>
        <v>60</v>
      </c>
    </row>
    <row r="50" spans="23:27" x14ac:dyDescent="0.3">
      <c r="W50" s="24" t="s">
        <v>537</v>
      </c>
      <c r="X50" s="130" t="str">
        <v>CEAPC</v>
      </c>
      <c r="Y50" s="67">
        <f>VLOOKUP(W50,'Feuille saisie score'!$B$2:$G$139,4,FALSE)</f>
        <v>30</v>
      </c>
      <c r="Z50" s="67">
        <f>VLOOKUP(W50,'Feuille saisie score'!$B$2:$G$139,6,FALSE)</f>
        <v>30</v>
      </c>
      <c r="AA50" s="52">
        <f t="shared" si="5"/>
        <v>60</v>
      </c>
    </row>
    <row r="51" spans="23:27" ht="15" thickBot="1" x14ac:dyDescent="0.35">
      <c r="W51" s="25" t="s">
        <v>551</v>
      </c>
      <c r="X51" s="131" t="str">
        <v>CEGEE</v>
      </c>
      <c r="Y51" s="68">
        <f>VLOOKUP(W51,'Feuille saisie score'!$B$2:$G$139,4,FALSE)</f>
        <v>29</v>
      </c>
      <c r="Z51" s="68">
        <f>VLOOKUP(W51,'Feuille saisie score'!$B$2:$G$139,6,FALSE)</f>
        <v>24</v>
      </c>
      <c r="AA51" s="53">
        <f t="shared" si="5"/>
        <v>53</v>
      </c>
    </row>
  </sheetData>
  <sheetProtection algorithmName="SHA-512" hashValue="BUgTPJLqv+g1y9g3irDxWP45GW4TL4YCF6J4J67uSThQPexDIDEFIz19poTj5+L8hIvFi6nU42A5xVSaAUmM8g==" saltValue="AP3VvEuMo34WZ9r9UdhLbQ==" spinCount="100000" sheet="1" objects="1" scenarios="1"/>
  <mergeCells count="5">
    <mergeCell ref="B1:F1"/>
    <mergeCell ref="I1:M1"/>
    <mergeCell ref="P1:T1"/>
    <mergeCell ref="W1:AA1"/>
    <mergeCell ref="AD1:AH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8D391-51B9-408D-8BCA-82DDD658E71C}">
  <dimension ref="A1:AH51"/>
  <sheetViews>
    <sheetView workbookViewId="0">
      <selection activeCell="AC22" sqref="AC22"/>
    </sheetView>
  </sheetViews>
  <sheetFormatPr baseColWidth="10" defaultColWidth="11.44140625" defaultRowHeight="14.4" x14ac:dyDescent="0.3"/>
  <cols>
    <col min="1" max="1" width="12.6640625" customWidth="1"/>
    <col min="2" max="2" width="25.6640625" customWidth="1"/>
    <col min="4" max="5" width="8.6640625" customWidth="1"/>
    <col min="6" max="6" width="8.6640625" style="160" customWidth="1"/>
    <col min="8" max="8" width="13.33203125" customWidth="1"/>
    <col min="9" max="9" width="25.6640625" customWidth="1"/>
    <col min="11" max="12" width="8.6640625" customWidth="1"/>
    <col min="13" max="13" width="8.6640625" style="160" customWidth="1"/>
    <col min="16" max="16" width="25.6640625" customWidth="1"/>
    <col min="18" max="19" width="8.6640625" customWidth="1"/>
    <col min="20" max="20" width="8.6640625" style="160" customWidth="1"/>
    <col min="23" max="23" width="25.6640625" customWidth="1"/>
    <col min="25" max="26" width="8.6640625" customWidth="1"/>
    <col min="27" max="27" width="8.6640625" style="160" customWidth="1"/>
    <col min="30" max="30" width="25.6640625" customWidth="1"/>
    <col min="32" max="33" width="8.6640625" customWidth="1"/>
    <col min="34" max="34" width="8.6640625" style="160" customWidth="1"/>
  </cols>
  <sheetData>
    <row r="1" spans="1:34" x14ac:dyDescent="0.3">
      <c r="B1" s="181" t="s">
        <v>625</v>
      </c>
      <c r="C1" s="181"/>
      <c r="D1" s="181"/>
      <c r="E1" s="181"/>
      <c r="F1" s="181"/>
      <c r="I1" s="181" t="s">
        <v>626</v>
      </c>
      <c r="J1" s="181"/>
      <c r="K1" s="181"/>
      <c r="L1" s="181"/>
      <c r="M1" s="181"/>
      <c r="P1" s="182" t="s">
        <v>627</v>
      </c>
      <c r="Q1" s="182"/>
      <c r="R1" s="182"/>
      <c r="S1" s="182"/>
      <c r="T1" s="182"/>
      <c r="U1" s="39"/>
      <c r="V1" s="39"/>
      <c r="W1" s="182" t="s">
        <v>628</v>
      </c>
      <c r="X1" s="182"/>
      <c r="Y1" s="182"/>
      <c r="Z1" s="182"/>
      <c r="AA1" s="182"/>
      <c r="AB1" s="39"/>
      <c r="AC1" s="39"/>
      <c r="AD1" s="182" t="s">
        <v>629</v>
      </c>
      <c r="AE1" s="182"/>
      <c r="AF1" s="182"/>
      <c r="AG1" s="182"/>
      <c r="AH1" s="182"/>
    </row>
    <row r="2" spans="1:34" s="164" customFormat="1" ht="29.4" customHeight="1" x14ac:dyDescent="0.3">
      <c r="B2" s="162" t="s">
        <v>630</v>
      </c>
      <c r="C2" s="162" t="s">
        <v>482</v>
      </c>
      <c r="D2" s="162" t="s">
        <v>484</v>
      </c>
      <c r="E2" s="162" t="s">
        <v>486</v>
      </c>
      <c r="F2" s="162" t="s">
        <v>631</v>
      </c>
      <c r="I2" s="162" t="s">
        <v>630</v>
      </c>
      <c r="J2" s="162" t="s">
        <v>482</v>
      </c>
      <c r="K2" s="162" t="s">
        <v>484</v>
      </c>
      <c r="L2" s="162" t="s">
        <v>486</v>
      </c>
      <c r="M2" s="162" t="s">
        <v>631</v>
      </c>
      <c r="P2" s="163" t="s">
        <v>481</v>
      </c>
      <c r="Q2" s="163" t="s">
        <v>482</v>
      </c>
      <c r="R2" s="163" t="s">
        <v>484</v>
      </c>
      <c r="S2" s="163" t="s">
        <v>486</v>
      </c>
      <c r="T2" s="163" t="s">
        <v>631</v>
      </c>
      <c r="U2" s="165"/>
      <c r="V2" s="165"/>
      <c r="W2" s="163" t="s">
        <v>481</v>
      </c>
      <c r="X2" s="163" t="s">
        <v>482</v>
      </c>
      <c r="Y2" s="163" t="s">
        <v>484</v>
      </c>
      <c r="Z2" s="163" t="s">
        <v>486</v>
      </c>
      <c r="AA2" s="163" t="s">
        <v>631</v>
      </c>
      <c r="AB2" s="165"/>
      <c r="AC2" s="165"/>
      <c r="AD2" s="163" t="s">
        <v>481</v>
      </c>
      <c r="AE2" s="163" t="s">
        <v>482</v>
      </c>
      <c r="AF2" s="163" t="s">
        <v>484</v>
      </c>
      <c r="AG2" s="163" t="s">
        <v>486</v>
      </c>
      <c r="AH2" s="163" t="s">
        <v>631</v>
      </c>
    </row>
    <row r="3" spans="1:34" x14ac:dyDescent="0.3">
      <c r="A3" s="159" t="s">
        <v>632</v>
      </c>
      <c r="B3" s="23" t="s">
        <v>594</v>
      </c>
      <c r="C3" s="23" t="s">
        <v>348</v>
      </c>
      <c r="D3" s="23">
        <v>32</v>
      </c>
      <c r="E3" s="23">
        <v>37</v>
      </c>
      <c r="F3" s="41">
        <v>69</v>
      </c>
      <c r="H3" s="159" t="s">
        <v>632</v>
      </c>
      <c r="I3" s="23" t="s">
        <v>516</v>
      </c>
      <c r="J3" s="23" t="s">
        <v>109</v>
      </c>
      <c r="K3" s="23">
        <v>39</v>
      </c>
      <c r="L3" s="23">
        <v>42</v>
      </c>
      <c r="M3" s="41">
        <v>81</v>
      </c>
      <c r="P3" s="23" t="s">
        <v>526</v>
      </c>
      <c r="Q3" s="23" t="s">
        <v>131</v>
      </c>
      <c r="R3" s="23">
        <v>36</v>
      </c>
      <c r="S3" s="23">
        <v>35</v>
      </c>
      <c r="T3" s="41">
        <v>71</v>
      </c>
      <c r="V3" s="159" t="s">
        <v>633</v>
      </c>
      <c r="W3" s="23" t="s">
        <v>577</v>
      </c>
      <c r="X3" s="23" t="s">
        <v>270</v>
      </c>
      <c r="Y3" s="23">
        <v>41</v>
      </c>
      <c r="Z3" s="23">
        <v>41</v>
      </c>
      <c r="AA3" s="41">
        <v>82</v>
      </c>
      <c r="AC3" s="166"/>
      <c r="AD3" s="23" t="s">
        <v>511</v>
      </c>
      <c r="AE3" s="23" t="s">
        <v>93</v>
      </c>
      <c r="AF3" s="23">
        <v>40</v>
      </c>
      <c r="AG3" s="23">
        <v>56</v>
      </c>
      <c r="AH3" s="41">
        <v>96</v>
      </c>
    </row>
    <row r="4" spans="1:34" x14ac:dyDescent="0.3">
      <c r="B4" s="23" t="s">
        <v>543</v>
      </c>
      <c r="C4" s="23" t="s">
        <v>208</v>
      </c>
      <c r="D4" s="23">
        <v>29</v>
      </c>
      <c r="E4" s="23">
        <v>39</v>
      </c>
      <c r="F4" s="41">
        <v>68</v>
      </c>
      <c r="H4" s="159" t="s">
        <v>632</v>
      </c>
      <c r="I4" s="23" t="s">
        <v>559</v>
      </c>
      <c r="J4" s="23" t="s">
        <v>241</v>
      </c>
      <c r="K4" s="23">
        <v>38</v>
      </c>
      <c r="L4" s="23">
        <v>36</v>
      </c>
      <c r="M4" s="41">
        <v>74</v>
      </c>
      <c r="O4" s="159" t="s">
        <v>633</v>
      </c>
      <c r="P4" s="23" t="s">
        <v>492</v>
      </c>
      <c r="Q4" s="23" t="s">
        <v>32</v>
      </c>
      <c r="R4" s="23">
        <v>32</v>
      </c>
      <c r="S4" s="23">
        <v>36</v>
      </c>
      <c r="T4" s="41">
        <v>68</v>
      </c>
      <c r="V4" s="166"/>
      <c r="W4" s="23" t="s">
        <v>530</v>
      </c>
      <c r="X4" s="23" t="s">
        <v>156</v>
      </c>
      <c r="Y4" s="23">
        <v>41</v>
      </c>
      <c r="Z4" s="23">
        <v>37</v>
      </c>
      <c r="AA4" s="41">
        <v>78</v>
      </c>
      <c r="AC4" s="159" t="s">
        <v>633</v>
      </c>
      <c r="AD4" s="23" t="s">
        <v>613</v>
      </c>
      <c r="AE4" s="23" t="s">
        <v>425</v>
      </c>
      <c r="AF4" s="23">
        <v>42</v>
      </c>
      <c r="AG4" s="23">
        <v>39</v>
      </c>
      <c r="AH4" s="41">
        <v>81</v>
      </c>
    </row>
    <row r="5" spans="1:34" x14ac:dyDescent="0.3">
      <c r="B5" s="23" t="s">
        <v>525</v>
      </c>
      <c r="C5" s="23" t="s">
        <v>131</v>
      </c>
      <c r="D5" s="23">
        <v>32</v>
      </c>
      <c r="E5" s="23">
        <v>35</v>
      </c>
      <c r="F5" s="41">
        <v>67</v>
      </c>
      <c r="I5" s="23" t="s">
        <v>605</v>
      </c>
      <c r="J5" s="23" t="s">
        <v>385</v>
      </c>
      <c r="K5" s="23">
        <v>34</v>
      </c>
      <c r="L5" s="23">
        <v>33</v>
      </c>
      <c r="M5" s="41">
        <v>67</v>
      </c>
      <c r="P5" s="23" t="s">
        <v>499</v>
      </c>
      <c r="Q5" s="23" t="s">
        <v>52</v>
      </c>
      <c r="R5" s="23">
        <v>34</v>
      </c>
      <c r="S5" s="23">
        <v>34</v>
      </c>
      <c r="T5" s="41">
        <v>68</v>
      </c>
      <c r="V5" s="159" t="s">
        <v>633</v>
      </c>
      <c r="W5" s="23" t="s">
        <v>550</v>
      </c>
      <c r="X5" s="23" t="s">
        <v>208</v>
      </c>
      <c r="Y5" s="23">
        <v>35</v>
      </c>
      <c r="Z5" s="23">
        <v>41</v>
      </c>
      <c r="AA5" s="41">
        <v>76</v>
      </c>
      <c r="AC5" s="159" t="s">
        <v>633</v>
      </c>
      <c r="AD5" s="23" t="s">
        <v>583</v>
      </c>
      <c r="AE5" s="23" t="s">
        <v>270</v>
      </c>
      <c r="AF5" s="23">
        <v>35</v>
      </c>
      <c r="AG5" s="23">
        <v>46</v>
      </c>
      <c r="AH5" s="41">
        <v>81</v>
      </c>
    </row>
    <row r="6" spans="1:34" x14ac:dyDescent="0.3">
      <c r="B6" s="23" t="s">
        <v>515</v>
      </c>
      <c r="C6" s="23" t="s">
        <v>109</v>
      </c>
      <c r="D6" s="23">
        <v>30</v>
      </c>
      <c r="E6" s="23">
        <v>36</v>
      </c>
      <c r="F6" s="41">
        <v>66</v>
      </c>
      <c r="I6" s="23" t="s">
        <v>569</v>
      </c>
      <c r="J6" s="23" t="s">
        <v>270</v>
      </c>
      <c r="K6" s="23">
        <v>24</v>
      </c>
      <c r="L6" s="23">
        <v>42</v>
      </c>
      <c r="M6" s="41">
        <v>66</v>
      </c>
      <c r="P6" s="23" t="s">
        <v>607</v>
      </c>
      <c r="Q6" s="23" t="s">
        <v>403</v>
      </c>
      <c r="R6" s="23">
        <v>34</v>
      </c>
      <c r="S6" s="23">
        <v>32</v>
      </c>
      <c r="T6" s="41">
        <v>66</v>
      </c>
      <c r="W6" s="23" t="s">
        <v>497</v>
      </c>
      <c r="X6" s="23" t="s">
        <v>32</v>
      </c>
      <c r="Y6" s="23">
        <v>41</v>
      </c>
      <c r="Z6" s="23">
        <v>34</v>
      </c>
      <c r="AA6" s="41">
        <v>75</v>
      </c>
      <c r="AC6" s="159" t="s">
        <v>633</v>
      </c>
      <c r="AD6" s="23" t="s">
        <v>557</v>
      </c>
      <c r="AE6" s="23" t="s">
        <v>241</v>
      </c>
      <c r="AF6" s="23">
        <v>43</v>
      </c>
      <c r="AG6" s="23">
        <v>32</v>
      </c>
      <c r="AH6" s="41">
        <v>75</v>
      </c>
    </row>
    <row r="7" spans="1:34" x14ac:dyDescent="0.3">
      <c r="B7" s="23" t="s">
        <v>519</v>
      </c>
      <c r="C7" s="23" t="s">
        <v>118</v>
      </c>
      <c r="D7" s="23">
        <v>26</v>
      </c>
      <c r="E7" s="23">
        <v>36</v>
      </c>
      <c r="F7" s="41">
        <v>62</v>
      </c>
      <c r="I7" s="23" t="s">
        <v>544</v>
      </c>
      <c r="J7" s="23" t="s">
        <v>208</v>
      </c>
      <c r="K7" s="23">
        <v>31</v>
      </c>
      <c r="L7" s="23">
        <v>30</v>
      </c>
      <c r="M7" s="41">
        <v>61</v>
      </c>
      <c r="P7" s="23" t="s">
        <v>487</v>
      </c>
      <c r="Q7" s="23" t="s">
        <v>12</v>
      </c>
      <c r="R7" s="23">
        <v>31</v>
      </c>
      <c r="S7" s="23">
        <v>34</v>
      </c>
      <c r="T7" s="41">
        <v>65</v>
      </c>
      <c r="W7" s="23" t="s">
        <v>614</v>
      </c>
      <c r="X7" s="23" t="s">
        <v>431</v>
      </c>
      <c r="Y7" s="23">
        <v>40</v>
      </c>
      <c r="Z7" s="23">
        <v>34</v>
      </c>
      <c r="AA7" s="41">
        <v>74</v>
      </c>
      <c r="AD7" s="23" t="s">
        <v>536</v>
      </c>
      <c r="AE7" s="23" t="s">
        <v>156</v>
      </c>
      <c r="AF7" s="23">
        <v>31</v>
      </c>
      <c r="AG7" s="23">
        <v>42</v>
      </c>
      <c r="AH7" s="41">
        <v>73</v>
      </c>
    </row>
    <row r="8" spans="1:34" x14ac:dyDescent="0.3">
      <c r="B8" s="23" t="s">
        <v>506</v>
      </c>
      <c r="C8" s="23" t="s">
        <v>73</v>
      </c>
      <c r="D8" s="23">
        <v>32</v>
      </c>
      <c r="E8" s="23">
        <v>29</v>
      </c>
      <c r="F8" s="41">
        <v>61</v>
      </c>
      <c r="I8" s="23" t="s">
        <v>528</v>
      </c>
      <c r="J8" s="23" t="s">
        <v>156</v>
      </c>
      <c r="K8" s="23">
        <v>29</v>
      </c>
      <c r="L8" s="23">
        <v>31</v>
      </c>
      <c r="M8" s="41">
        <v>60</v>
      </c>
      <c r="P8" s="23" t="s">
        <v>507</v>
      </c>
      <c r="Q8" s="23" t="s">
        <v>73</v>
      </c>
      <c r="R8" s="23">
        <v>28</v>
      </c>
      <c r="S8" s="23">
        <v>37</v>
      </c>
      <c r="T8" s="41">
        <v>65</v>
      </c>
      <c r="W8" s="23" t="s">
        <v>567</v>
      </c>
      <c r="X8" s="23" t="s">
        <v>270</v>
      </c>
      <c r="Y8" s="23">
        <v>37</v>
      </c>
      <c r="Z8" s="23">
        <v>35</v>
      </c>
      <c r="AA8" s="41">
        <v>72</v>
      </c>
      <c r="AD8" s="23" t="s">
        <v>574</v>
      </c>
      <c r="AE8" s="23" t="s">
        <v>270</v>
      </c>
      <c r="AF8" s="23">
        <v>36</v>
      </c>
      <c r="AG8" s="23">
        <v>33</v>
      </c>
      <c r="AH8" s="41">
        <v>69</v>
      </c>
    </row>
    <row r="9" spans="1:34" x14ac:dyDescent="0.3">
      <c r="B9" s="23" t="s">
        <v>602</v>
      </c>
      <c r="C9" s="23" t="s">
        <v>385</v>
      </c>
      <c r="D9" s="23">
        <v>28</v>
      </c>
      <c r="E9" s="23">
        <v>32</v>
      </c>
      <c r="F9" s="41">
        <v>60</v>
      </c>
      <c r="I9" s="23" t="s">
        <v>500</v>
      </c>
      <c r="J9" s="23" t="s">
        <v>52</v>
      </c>
      <c r="K9" s="23">
        <v>28</v>
      </c>
      <c r="L9" s="23">
        <v>27</v>
      </c>
      <c r="M9" s="41">
        <v>55</v>
      </c>
      <c r="P9" s="23" t="s">
        <v>593</v>
      </c>
      <c r="Q9" s="23" t="s">
        <v>348</v>
      </c>
      <c r="R9" s="23">
        <v>33</v>
      </c>
      <c r="S9" s="23">
        <v>32</v>
      </c>
      <c r="T9" s="41">
        <v>65</v>
      </c>
      <c r="W9" s="23" t="s">
        <v>490</v>
      </c>
      <c r="X9" s="23" t="s">
        <v>12</v>
      </c>
      <c r="Y9" s="23">
        <v>43</v>
      </c>
      <c r="Z9" s="23">
        <v>28</v>
      </c>
      <c r="AA9" s="41">
        <v>71</v>
      </c>
      <c r="AD9" s="23" t="s">
        <v>578</v>
      </c>
      <c r="AE9" s="23" t="s">
        <v>270</v>
      </c>
      <c r="AF9" s="23">
        <v>41</v>
      </c>
      <c r="AG9" s="23">
        <v>28</v>
      </c>
      <c r="AH9" s="41">
        <v>69</v>
      </c>
    </row>
    <row r="10" spans="1:34" x14ac:dyDescent="0.3">
      <c r="B10" s="23" t="s">
        <v>565</v>
      </c>
      <c r="C10" s="23" t="s">
        <v>270</v>
      </c>
      <c r="D10" s="23">
        <v>33</v>
      </c>
      <c r="E10" s="23">
        <v>20</v>
      </c>
      <c r="F10" s="41">
        <v>53</v>
      </c>
      <c r="I10" s="23" t="s">
        <v>586</v>
      </c>
      <c r="J10" s="23" t="s">
        <v>270</v>
      </c>
      <c r="K10" s="23">
        <v>31</v>
      </c>
      <c r="L10" s="23">
        <v>20</v>
      </c>
      <c r="M10" s="41">
        <v>51</v>
      </c>
      <c r="P10" s="23" t="s">
        <v>541</v>
      </c>
      <c r="Q10" s="23" t="s">
        <v>199</v>
      </c>
      <c r="R10" s="23">
        <v>33</v>
      </c>
      <c r="S10" s="23">
        <v>30</v>
      </c>
      <c r="T10" s="41">
        <v>63</v>
      </c>
      <c r="W10" s="23" t="s">
        <v>491</v>
      </c>
      <c r="X10" s="23" t="s">
        <v>12</v>
      </c>
      <c r="Y10" s="23">
        <v>45</v>
      </c>
      <c r="Z10" s="23">
        <v>26</v>
      </c>
      <c r="AA10" s="41">
        <v>71</v>
      </c>
      <c r="AD10" s="23" t="s">
        <v>552</v>
      </c>
      <c r="AE10" s="23" t="s">
        <v>241</v>
      </c>
      <c r="AF10" s="23">
        <v>31</v>
      </c>
      <c r="AG10" s="23">
        <v>37</v>
      </c>
      <c r="AH10" s="41">
        <v>68</v>
      </c>
    </row>
    <row r="11" spans="1:34" x14ac:dyDescent="0.3">
      <c r="B11" s="23" t="s">
        <v>610</v>
      </c>
      <c r="C11" s="23" t="s">
        <v>403</v>
      </c>
      <c r="D11" s="23">
        <v>27</v>
      </c>
      <c r="E11" s="23">
        <v>24</v>
      </c>
      <c r="F11" s="41">
        <v>51</v>
      </c>
      <c r="I11" s="23" t="s">
        <v>592</v>
      </c>
      <c r="J11" s="23" t="s">
        <v>348</v>
      </c>
      <c r="K11" s="23">
        <v>27</v>
      </c>
      <c r="L11" s="23">
        <v>22</v>
      </c>
      <c r="M11" s="41">
        <v>49</v>
      </c>
      <c r="P11" s="23" t="s">
        <v>522</v>
      </c>
      <c r="Q11" s="23" t="s">
        <v>131</v>
      </c>
      <c r="R11" s="23">
        <v>31</v>
      </c>
      <c r="S11" s="23">
        <v>31</v>
      </c>
      <c r="T11" s="41">
        <v>62</v>
      </c>
      <c r="W11" s="23" t="s">
        <v>580</v>
      </c>
      <c r="X11" s="23" t="s">
        <v>270</v>
      </c>
      <c r="Y11" s="23">
        <v>43</v>
      </c>
      <c r="Z11" s="23">
        <v>27</v>
      </c>
      <c r="AA11" s="41">
        <v>70</v>
      </c>
      <c r="AD11" s="23" t="s">
        <v>581</v>
      </c>
      <c r="AE11" s="23" t="s">
        <v>270</v>
      </c>
      <c r="AF11" s="23">
        <v>27</v>
      </c>
      <c r="AG11" s="23">
        <v>41</v>
      </c>
      <c r="AH11" s="41">
        <v>68</v>
      </c>
    </row>
    <row r="12" spans="1:34" x14ac:dyDescent="0.3">
      <c r="B12" s="23" t="s">
        <v>621</v>
      </c>
      <c r="C12" s="23" t="s">
        <v>431</v>
      </c>
      <c r="D12" s="23">
        <v>0</v>
      </c>
      <c r="E12" s="23">
        <v>0</v>
      </c>
      <c r="F12" s="41">
        <v>0</v>
      </c>
      <c r="I12" s="23" t="s">
        <v>597</v>
      </c>
      <c r="J12" s="23" t="s">
        <v>371</v>
      </c>
      <c r="K12" s="23">
        <v>36</v>
      </c>
      <c r="L12" s="23">
        <v>13</v>
      </c>
      <c r="M12" s="41">
        <v>49</v>
      </c>
      <c r="P12" s="23" t="s">
        <v>599</v>
      </c>
      <c r="Q12" s="23" t="s">
        <v>381</v>
      </c>
      <c r="R12" s="23">
        <v>33</v>
      </c>
      <c r="S12" s="23">
        <v>28</v>
      </c>
      <c r="T12" s="41">
        <v>61</v>
      </c>
      <c r="W12" s="23" t="s">
        <v>617</v>
      </c>
      <c r="X12" s="23" t="s">
        <v>431</v>
      </c>
      <c r="Y12" s="23">
        <v>36</v>
      </c>
      <c r="Z12" s="23">
        <v>33</v>
      </c>
      <c r="AA12" s="41">
        <v>69</v>
      </c>
      <c r="AD12" s="23" t="s">
        <v>609</v>
      </c>
      <c r="AE12" s="23" t="s">
        <v>403</v>
      </c>
      <c r="AF12" s="23">
        <v>33</v>
      </c>
      <c r="AG12" s="23">
        <v>35</v>
      </c>
      <c r="AH12" s="41">
        <v>68</v>
      </c>
    </row>
    <row r="13" spans="1:34" x14ac:dyDescent="0.3">
      <c r="I13" s="23" t="s">
        <v>534</v>
      </c>
      <c r="J13" s="23" t="s">
        <v>156</v>
      </c>
      <c r="K13" s="23">
        <v>16</v>
      </c>
      <c r="L13" s="23">
        <v>25</v>
      </c>
      <c r="M13" s="41">
        <v>41</v>
      </c>
      <c r="P13" s="23" t="s">
        <v>588</v>
      </c>
      <c r="Q13" s="23" t="s">
        <v>270</v>
      </c>
      <c r="R13" s="23">
        <v>27</v>
      </c>
      <c r="S13" s="23">
        <v>32</v>
      </c>
      <c r="T13" s="41">
        <v>59</v>
      </c>
      <c r="W13" s="23" t="s">
        <v>589</v>
      </c>
      <c r="X13" s="23" t="s">
        <v>348</v>
      </c>
      <c r="Y13" s="23">
        <v>34</v>
      </c>
      <c r="Z13" s="23">
        <v>34</v>
      </c>
      <c r="AA13" s="41">
        <v>68</v>
      </c>
      <c r="AD13" s="23" t="s">
        <v>555</v>
      </c>
      <c r="AE13" s="23" t="s">
        <v>241</v>
      </c>
      <c r="AF13" s="23">
        <v>29</v>
      </c>
      <c r="AG13" s="23">
        <v>38</v>
      </c>
      <c r="AH13" s="41">
        <v>67</v>
      </c>
    </row>
    <row r="14" spans="1:34" x14ac:dyDescent="0.3">
      <c r="I14" s="23" t="s">
        <v>560</v>
      </c>
      <c r="J14" s="23" t="s">
        <v>241</v>
      </c>
      <c r="K14" s="23">
        <v>18</v>
      </c>
      <c r="L14" s="23">
        <v>15</v>
      </c>
      <c r="M14" s="41">
        <v>33</v>
      </c>
      <c r="P14" s="23" t="s">
        <v>504</v>
      </c>
      <c r="Q14" s="23" t="s">
        <v>52</v>
      </c>
      <c r="R14" s="23">
        <v>27</v>
      </c>
      <c r="S14" s="23">
        <v>32</v>
      </c>
      <c r="T14" s="41">
        <v>59</v>
      </c>
      <c r="W14" s="23" t="s">
        <v>620</v>
      </c>
      <c r="X14" s="23" t="s">
        <v>431</v>
      </c>
      <c r="Y14" s="23">
        <v>35</v>
      </c>
      <c r="Z14" s="23">
        <v>33</v>
      </c>
      <c r="AA14" s="41">
        <v>68</v>
      </c>
      <c r="AD14" s="23" t="s">
        <v>596</v>
      </c>
      <c r="AE14" s="23" t="s">
        <v>371</v>
      </c>
      <c r="AF14" s="23">
        <v>33</v>
      </c>
      <c r="AG14" s="23">
        <v>34</v>
      </c>
      <c r="AH14" s="41">
        <v>67</v>
      </c>
    </row>
    <row r="15" spans="1:34" x14ac:dyDescent="0.3">
      <c r="I15" s="23" t="s">
        <v>575</v>
      </c>
      <c r="J15" s="23" t="s">
        <v>270</v>
      </c>
      <c r="K15" s="23">
        <v>7</v>
      </c>
      <c r="L15" s="23">
        <v>17</v>
      </c>
      <c r="M15" s="41">
        <v>24</v>
      </c>
      <c r="P15" s="23" t="s">
        <v>591</v>
      </c>
      <c r="Q15" s="23" t="s">
        <v>348</v>
      </c>
      <c r="R15" s="23">
        <v>26</v>
      </c>
      <c r="S15" s="23">
        <v>32</v>
      </c>
      <c r="T15" s="41">
        <v>58</v>
      </c>
      <c r="W15" s="23" t="s">
        <v>540</v>
      </c>
      <c r="X15" s="23" t="s">
        <v>187</v>
      </c>
      <c r="Y15" s="23">
        <v>35</v>
      </c>
      <c r="Z15" s="23">
        <v>32</v>
      </c>
      <c r="AA15" s="41">
        <v>67</v>
      </c>
      <c r="AD15" s="23" t="s">
        <v>584</v>
      </c>
      <c r="AE15" s="23" t="s">
        <v>270</v>
      </c>
      <c r="AF15" s="23">
        <v>31</v>
      </c>
      <c r="AG15" s="23">
        <v>33</v>
      </c>
      <c r="AH15" s="41">
        <v>64</v>
      </c>
    </row>
    <row r="16" spans="1:34" x14ac:dyDescent="0.3">
      <c r="I16" s="23" t="s">
        <v>571</v>
      </c>
      <c r="J16" s="23" t="s">
        <v>270</v>
      </c>
      <c r="K16" s="23">
        <v>0</v>
      </c>
      <c r="L16" s="23">
        <v>0</v>
      </c>
      <c r="M16" s="41">
        <v>0</v>
      </c>
      <c r="P16" s="23" t="s">
        <v>529</v>
      </c>
      <c r="Q16" s="23" t="s">
        <v>156</v>
      </c>
      <c r="R16" s="23">
        <v>32</v>
      </c>
      <c r="S16" s="23">
        <v>25</v>
      </c>
      <c r="T16" s="41">
        <v>57</v>
      </c>
      <c r="W16" s="23" t="s">
        <v>615</v>
      </c>
      <c r="X16" s="23" t="s">
        <v>431</v>
      </c>
      <c r="Y16" s="23">
        <v>31</v>
      </c>
      <c r="Z16" s="23">
        <v>35</v>
      </c>
      <c r="AA16" s="41">
        <v>66</v>
      </c>
      <c r="AD16" s="23" t="s">
        <v>547</v>
      </c>
      <c r="AE16" s="23" t="s">
        <v>208</v>
      </c>
      <c r="AF16" s="23">
        <v>36</v>
      </c>
      <c r="AG16" s="23">
        <v>27</v>
      </c>
      <c r="AH16" s="41">
        <v>63</v>
      </c>
    </row>
    <row r="17" spans="9:34" x14ac:dyDescent="0.3">
      <c r="I17" s="23" t="s">
        <v>556</v>
      </c>
      <c r="J17" s="23" t="s">
        <v>241</v>
      </c>
      <c r="K17" s="23">
        <v>0</v>
      </c>
      <c r="L17" s="23">
        <v>0</v>
      </c>
      <c r="M17" s="41">
        <v>0</v>
      </c>
      <c r="P17" s="23" t="s">
        <v>535</v>
      </c>
      <c r="Q17" s="23" t="s">
        <v>156</v>
      </c>
      <c r="R17" s="23">
        <v>29</v>
      </c>
      <c r="S17" s="23">
        <v>28</v>
      </c>
      <c r="T17" s="41">
        <v>57</v>
      </c>
      <c r="W17" s="23" t="s">
        <v>558</v>
      </c>
      <c r="X17" s="23" t="s">
        <v>241</v>
      </c>
      <c r="Y17" s="23">
        <v>38</v>
      </c>
      <c r="Z17" s="23">
        <v>28</v>
      </c>
      <c r="AA17" s="41">
        <v>66</v>
      </c>
      <c r="AD17" s="23" t="s">
        <v>622</v>
      </c>
      <c r="AE17" s="23" t="s">
        <v>431</v>
      </c>
      <c r="AF17" s="23">
        <v>30</v>
      </c>
      <c r="AG17" s="23">
        <v>32</v>
      </c>
      <c r="AH17" s="41">
        <v>62</v>
      </c>
    </row>
    <row r="18" spans="9:34" x14ac:dyDescent="0.3">
      <c r="I18" s="23" t="s">
        <v>508</v>
      </c>
      <c r="J18" s="23" t="s">
        <v>73</v>
      </c>
      <c r="K18" s="23">
        <v>0</v>
      </c>
      <c r="L18" s="23">
        <v>0</v>
      </c>
      <c r="M18" s="41">
        <v>0</v>
      </c>
      <c r="P18" s="23" t="s">
        <v>531</v>
      </c>
      <c r="Q18" s="23" t="s">
        <v>156</v>
      </c>
      <c r="R18" s="23">
        <v>24</v>
      </c>
      <c r="S18" s="23">
        <v>32</v>
      </c>
      <c r="T18" s="41">
        <v>56</v>
      </c>
      <c r="W18" s="23" t="s">
        <v>611</v>
      </c>
      <c r="X18" s="23" t="s">
        <v>403</v>
      </c>
      <c r="Y18" s="23">
        <v>36</v>
      </c>
      <c r="Z18" s="23">
        <v>30</v>
      </c>
      <c r="AA18" s="41">
        <v>66</v>
      </c>
      <c r="AD18" s="23" t="s">
        <v>505</v>
      </c>
      <c r="AE18" s="23" t="s">
        <v>73</v>
      </c>
      <c r="AF18" s="23">
        <v>29</v>
      </c>
      <c r="AG18" s="23">
        <v>29</v>
      </c>
      <c r="AH18" s="41">
        <v>58</v>
      </c>
    </row>
    <row r="19" spans="9:34" x14ac:dyDescent="0.3">
      <c r="I19" s="23" t="s">
        <v>623</v>
      </c>
      <c r="J19" s="23" t="s">
        <v>431</v>
      </c>
      <c r="K19" s="23">
        <v>0</v>
      </c>
      <c r="L19" s="23">
        <v>0</v>
      </c>
      <c r="M19" s="41">
        <v>0</v>
      </c>
      <c r="P19" s="23" t="s">
        <v>598</v>
      </c>
      <c r="Q19" s="23" t="s">
        <v>371</v>
      </c>
      <c r="R19" s="23">
        <v>32</v>
      </c>
      <c r="S19" s="23">
        <v>24</v>
      </c>
      <c r="T19" s="41">
        <v>56</v>
      </c>
      <c r="W19" s="23" t="s">
        <v>533</v>
      </c>
      <c r="X19" s="23" t="s">
        <v>156</v>
      </c>
      <c r="Y19" s="23">
        <v>32</v>
      </c>
      <c r="Z19" s="23">
        <v>33</v>
      </c>
      <c r="AA19" s="41">
        <v>65</v>
      </c>
      <c r="AD19" s="23" t="s">
        <v>514</v>
      </c>
      <c r="AE19" s="23" t="s">
        <v>93</v>
      </c>
      <c r="AF19" s="23">
        <v>26</v>
      </c>
      <c r="AG19" s="23">
        <v>32</v>
      </c>
      <c r="AH19" s="41">
        <v>58</v>
      </c>
    </row>
    <row r="20" spans="9:34" x14ac:dyDescent="0.3">
      <c r="P20" s="23" t="s">
        <v>601</v>
      </c>
      <c r="Q20" s="23" t="s">
        <v>385</v>
      </c>
      <c r="R20" s="23">
        <v>28</v>
      </c>
      <c r="S20" s="23">
        <v>27</v>
      </c>
      <c r="T20" s="41">
        <v>55</v>
      </c>
      <c r="W20" s="23" t="s">
        <v>619</v>
      </c>
      <c r="X20" s="23" t="s">
        <v>431</v>
      </c>
      <c r="Y20" s="23">
        <v>35</v>
      </c>
      <c r="Z20" s="23">
        <v>29</v>
      </c>
      <c r="AA20" s="41">
        <v>64</v>
      </c>
      <c r="AD20" s="23" t="s">
        <v>612</v>
      </c>
      <c r="AE20" s="23" t="s">
        <v>425</v>
      </c>
      <c r="AF20" s="23">
        <v>33</v>
      </c>
      <c r="AG20" s="23">
        <v>22</v>
      </c>
      <c r="AH20" s="41">
        <v>55</v>
      </c>
    </row>
    <row r="21" spans="9:34" x14ac:dyDescent="0.3">
      <c r="P21" s="23" t="s">
        <v>518</v>
      </c>
      <c r="Q21" s="23" t="s">
        <v>118</v>
      </c>
      <c r="R21" s="23">
        <v>28</v>
      </c>
      <c r="S21" s="23">
        <v>26</v>
      </c>
      <c r="T21" s="41">
        <v>54</v>
      </c>
      <c r="W21" s="23" t="s">
        <v>494</v>
      </c>
      <c r="X21" s="23" t="s">
        <v>32</v>
      </c>
      <c r="Y21" s="23">
        <v>33</v>
      </c>
      <c r="Z21" s="23">
        <v>31</v>
      </c>
      <c r="AA21" s="41">
        <v>64</v>
      </c>
      <c r="AD21" s="23" t="s">
        <v>517</v>
      </c>
      <c r="AE21" s="23" t="s">
        <v>118</v>
      </c>
      <c r="AF21" s="23">
        <v>25</v>
      </c>
      <c r="AG21" s="23">
        <v>29</v>
      </c>
      <c r="AH21" s="41">
        <v>54</v>
      </c>
    </row>
    <row r="22" spans="9:34" x14ac:dyDescent="0.3">
      <c r="P22" s="23" t="s">
        <v>502</v>
      </c>
      <c r="Q22" s="23" t="s">
        <v>52</v>
      </c>
      <c r="R22" s="23">
        <v>30</v>
      </c>
      <c r="S22" s="23">
        <v>24</v>
      </c>
      <c r="T22" s="41">
        <v>54</v>
      </c>
      <c r="W22" s="23" t="s">
        <v>604</v>
      </c>
      <c r="X22" s="23" t="s">
        <v>385</v>
      </c>
      <c r="Y22" s="23">
        <v>28</v>
      </c>
      <c r="Z22" s="23">
        <v>36</v>
      </c>
      <c r="AA22" s="41">
        <v>64</v>
      </c>
      <c r="AD22" s="23" t="s">
        <v>564</v>
      </c>
      <c r="AE22" s="23" t="s">
        <v>241</v>
      </c>
      <c r="AF22" s="23">
        <v>22</v>
      </c>
      <c r="AG22" s="23">
        <v>29</v>
      </c>
      <c r="AH22" s="41">
        <v>51</v>
      </c>
    </row>
    <row r="23" spans="9:34" x14ac:dyDescent="0.3">
      <c r="P23" s="23" t="s">
        <v>523</v>
      </c>
      <c r="Q23" s="23" t="s">
        <v>131</v>
      </c>
      <c r="R23" s="23">
        <v>25</v>
      </c>
      <c r="S23" s="23">
        <v>27</v>
      </c>
      <c r="T23" s="41">
        <v>52</v>
      </c>
      <c r="W23" s="23" t="s">
        <v>495</v>
      </c>
      <c r="X23" s="23" t="s">
        <v>32</v>
      </c>
      <c r="Y23" s="23">
        <v>34</v>
      </c>
      <c r="Z23" s="23">
        <v>30</v>
      </c>
      <c r="AA23" s="41">
        <v>64</v>
      </c>
      <c r="AD23" s="23" t="s">
        <v>510</v>
      </c>
      <c r="AE23" s="23" t="s">
        <v>93</v>
      </c>
      <c r="AF23" s="23">
        <v>24</v>
      </c>
      <c r="AG23" s="23">
        <v>24</v>
      </c>
      <c r="AH23" s="41">
        <v>48</v>
      </c>
    </row>
    <row r="24" spans="9:34" x14ac:dyDescent="0.3">
      <c r="P24" s="23" t="s">
        <v>527</v>
      </c>
      <c r="Q24" s="23" t="s">
        <v>156</v>
      </c>
      <c r="R24" s="23">
        <v>19</v>
      </c>
      <c r="S24" s="23">
        <v>32</v>
      </c>
      <c r="T24" s="41">
        <v>51</v>
      </c>
      <c r="W24" s="23" t="s">
        <v>524</v>
      </c>
      <c r="X24" s="23" t="s">
        <v>131</v>
      </c>
      <c r="Y24" s="23">
        <v>35</v>
      </c>
      <c r="Z24" s="23">
        <v>29</v>
      </c>
      <c r="AA24" s="41">
        <v>64</v>
      </c>
      <c r="AD24" s="23" t="s">
        <v>548</v>
      </c>
      <c r="AE24" s="23" t="s">
        <v>208</v>
      </c>
      <c r="AF24" s="23">
        <v>23</v>
      </c>
      <c r="AG24" s="23">
        <v>25</v>
      </c>
      <c r="AH24" s="41">
        <v>48</v>
      </c>
    </row>
    <row r="25" spans="9:34" x14ac:dyDescent="0.3">
      <c r="P25" s="23" t="s">
        <v>542</v>
      </c>
      <c r="Q25" s="23" t="s">
        <v>199</v>
      </c>
      <c r="R25" s="23">
        <v>19</v>
      </c>
      <c r="S25" s="23">
        <v>30</v>
      </c>
      <c r="T25" s="41">
        <v>49</v>
      </c>
      <c r="W25" s="23" t="s">
        <v>488</v>
      </c>
      <c r="X25" s="23" t="s">
        <v>12</v>
      </c>
      <c r="Y25" s="23">
        <v>36</v>
      </c>
      <c r="Z25" s="23">
        <v>27</v>
      </c>
      <c r="AA25" s="41">
        <v>63</v>
      </c>
      <c r="AD25" s="23" t="s">
        <v>503</v>
      </c>
      <c r="AE25" s="23" t="s">
        <v>52</v>
      </c>
      <c r="AF25" s="23">
        <v>25</v>
      </c>
      <c r="AG25" s="23">
        <v>20</v>
      </c>
      <c r="AH25" s="41">
        <v>45</v>
      </c>
    </row>
    <row r="26" spans="9:34" x14ac:dyDescent="0.3">
      <c r="P26" s="23" t="s">
        <v>562</v>
      </c>
      <c r="Q26" s="23" t="s">
        <v>241</v>
      </c>
      <c r="R26" s="23">
        <v>22</v>
      </c>
      <c r="S26" s="23">
        <v>23</v>
      </c>
      <c r="T26" s="41">
        <v>45</v>
      </c>
      <c r="W26" s="23" t="s">
        <v>554</v>
      </c>
      <c r="X26" s="23" t="s">
        <v>241</v>
      </c>
      <c r="Y26" s="23">
        <v>39</v>
      </c>
      <c r="Z26" s="23">
        <v>23</v>
      </c>
      <c r="AA26" s="41">
        <v>62</v>
      </c>
      <c r="AD26" s="23" t="s">
        <v>539</v>
      </c>
      <c r="AE26" s="23" t="s">
        <v>187</v>
      </c>
      <c r="AF26" s="23">
        <v>19</v>
      </c>
      <c r="AG26" s="23">
        <v>26</v>
      </c>
      <c r="AH26" s="41">
        <v>45</v>
      </c>
    </row>
    <row r="27" spans="9:34" x14ac:dyDescent="0.3">
      <c r="P27" s="23" t="s">
        <v>538</v>
      </c>
      <c r="Q27" s="23" t="s">
        <v>187</v>
      </c>
      <c r="R27" s="23">
        <v>18</v>
      </c>
      <c r="S27" s="23">
        <v>15</v>
      </c>
      <c r="T27" s="41">
        <v>33</v>
      </c>
      <c r="W27" s="23" t="s">
        <v>590</v>
      </c>
      <c r="X27" s="23" t="s">
        <v>348</v>
      </c>
      <c r="Y27" s="23">
        <v>39</v>
      </c>
      <c r="Z27" s="23">
        <v>22</v>
      </c>
      <c r="AA27" s="41">
        <v>61</v>
      </c>
      <c r="AD27" s="23" t="s">
        <v>532</v>
      </c>
      <c r="AE27" s="23" t="s">
        <v>156</v>
      </c>
      <c r="AF27" s="23">
        <v>24</v>
      </c>
      <c r="AG27" s="23">
        <v>20</v>
      </c>
      <c r="AH27" s="41">
        <v>44</v>
      </c>
    </row>
    <row r="28" spans="9:34" x14ac:dyDescent="0.3">
      <c r="P28" s="23" t="s">
        <v>496</v>
      </c>
      <c r="Q28" s="23" t="s">
        <v>32</v>
      </c>
      <c r="R28" s="23">
        <v>0</v>
      </c>
      <c r="S28" s="23">
        <v>29</v>
      </c>
      <c r="T28" s="41">
        <v>29</v>
      </c>
      <c r="W28" s="23" t="s">
        <v>553</v>
      </c>
      <c r="X28" s="23" t="s">
        <v>241</v>
      </c>
      <c r="Y28" s="23">
        <v>37</v>
      </c>
      <c r="Z28" s="23">
        <v>23</v>
      </c>
      <c r="AA28" s="41">
        <v>60</v>
      </c>
      <c r="AD28" s="23" t="s">
        <v>606</v>
      </c>
      <c r="AE28" s="23" t="s">
        <v>403</v>
      </c>
      <c r="AF28" s="23">
        <v>14</v>
      </c>
      <c r="AG28" s="23">
        <v>20</v>
      </c>
      <c r="AH28" s="41">
        <v>34</v>
      </c>
    </row>
    <row r="29" spans="9:34" x14ac:dyDescent="0.3">
      <c r="P29" s="23" t="s">
        <v>618</v>
      </c>
      <c r="Q29" s="23" t="s">
        <v>431</v>
      </c>
      <c r="R29" s="23">
        <v>0</v>
      </c>
      <c r="S29" s="23">
        <v>26</v>
      </c>
      <c r="T29" s="41">
        <v>26</v>
      </c>
      <c r="W29" s="23" t="s">
        <v>545</v>
      </c>
      <c r="X29" s="23" t="s">
        <v>208</v>
      </c>
      <c r="Y29" s="23">
        <v>34</v>
      </c>
      <c r="Z29" s="23">
        <v>26</v>
      </c>
      <c r="AA29" s="41">
        <v>60</v>
      </c>
      <c r="AD29" s="23" t="s">
        <v>513</v>
      </c>
      <c r="AE29" s="23" t="s">
        <v>93</v>
      </c>
      <c r="AF29" s="23">
        <v>0</v>
      </c>
      <c r="AG29" s="23">
        <v>28</v>
      </c>
      <c r="AH29" s="41">
        <v>28</v>
      </c>
    </row>
    <row r="30" spans="9:34" x14ac:dyDescent="0.3">
      <c r="P30" s="23" t="s">
        <v>595</v>
      </c>
      <c r="Q30" s="23" t="s">
        <v>348</v>
      </c>
      <c r="R30" s="23">
        <v>0</v>
      </c>
      <c r="S30" s="23">
        <v>0</v>
      </c>
      <c r="T30" s="41">
        <v>0</v>
      </c>
      <c r="W30" s="23" t="s">
        <v>608</v>
      </c>
      <c r="X30" s="23" t="s">
        <v>403</v>
      </c>
      <c r="Y30" s="23">
        <v>29</v>
      </c>
      <c r="Z30" s="23">
        <v>31</v>
      </c>
      <c r="AA30" s="41">
        <v>60</v>
      </c>
      <c r="AD30" s="23" t="s">
        <v>573</v>
      </c>
      <c r="AE30" s="23" t="s">
        <v>270</v>
      </c>
      <c r="AF30" s="23">
        <v>11</v>
      </c>
      <c r="AG30" s="23">
        <v>16</v>
      </c>
      <c r="AH30" s="41">
        <v>27</v>
      </c>
    </row>
    <row r="31" spans="9:34" x14ac:dyDescent="0.3">
      <c r="W31" s="23" t="s">
        <v>624</v>
      </c>
      <c r="X31" s="23" t="s">
        <v>431</v>
      </c>
      <c r="Y31" s="23">
        <v>31</v>
      </c>
      <c r="Z31" s="23">
        <v>29</v>
      </c>
      <c r="AA31" s="41">
        <v>60</v>
      </c>
      <c r="AD31" s="23" t="s">
        <v>546</v>
      </c>
      <c r="AE31" s="23" t="s">
        <v>208</v>
      </c>
      <c r="AF31" s="23">
        <v>0</v>
      </c>
      <c r="AG31" s="23">
        <v>27</v>
      </c>
      <c r="AH31" s="41">
        <v>27</v>
      </c>
    </row>
    <row r="32" spans="9:34" x14ac:dyDescent="0.3">
      <c r="W32" s="23" t="s">
        <v>498</v>
      </c>
      <c r="X32" s="23" t="s">
        <v>32</v>
      </c>
      <c r="Y32" s="23">
        <v>36</v>
      </c>
      <c r="Z32" s="23">
        <v>24</v>
      </c>
      <c r="AA32" s="41">
        <v>60</v>
      </c>
      <c r="AD32" s="23" t="s">
        <v>501</v>
      </c>
      <c r="AE32" s="23" t="s">
        <v>52</v>
      </c>
      <c r="AF32" s="23">
        <v>0</v>
      </c>
      <c r="AG32" s="23">
        <v>22</v>
      </c>
      <c r="AH32" s="41">
        <v>22</v>
      </c>
    </row>
    <row r="33" spans="23:34" x14ac:dyDescent="0.3">
      <c r="W33" s="23" t="s">
        <v>537</v>
      </c>
      <c r="X33" s="23" t="s">
        <v>156</v>
      </c>
      <c r="Y33" s="23">
        <v>30</v>
      </c>
      <c r="Z33" s="23">
        <v>30</v>
      </c>
      <c r="AA33" s="41">
        <v>60</v>
      </c>
      <c r="AD33" s="23" t="s">
        <v>585</v>
      </c>
      <c r="AE33" s="23" t="s">
        <v>270</v>
      </c>
      <c r="AF33" s="23">
        <v>0</v>
      </c>
      <c r="AG33" s="23">
        <v>0</v>
      </c>
      <c r="AH33" s="41">
        <v>0</v>
      </c>
    </row>
    <row r="34" spans="23:34" x14ac:dyDescent="0.3">
      <c r="W34" s="23" t="s">
        <v>563</v>
      </c>
      <c r="X34" s="23" t="s">
        <v>241</v>
      </c>
      <c r="Y34" s="23">
        <v>32</v>
      </c>
      <c r="Z34" s="23">
        <v>27</v>
      </c>
      <c r="AA34" s="41">
        <v>59</v>
      </c>
      <c r="AD34" s="23" t="s">
        <v>549</v>
      </c>
      <c r="AE34" s="23" t="s">
        <v>208</v>
      </c>
      <c r="AF34" s="23">
        <v>0</v>
      </c>
      <c r="AG34" s="23">
        <v>0</v>
      </c>
      <c r="AH34" s="41">
        <v>0</v>
      </c>
    </row>
    <row r="35" spans="23:34" x14ac:dyDescent="0.3">
      <c r="W35" s="23" t="s">
        <v>570</v>
      </c>
      <c r="X35" s="23" t="s">
        <v>270</v>
      </c>
      <c r="Y35" s="23">
        <v>22</v>
      </c>
      <c r="Z35" s="23">
        <v>36</v>
      </c>
      <c r="AA35" s="41">
        <v>58</v>
      </c>
      <c r="AD35" s="23" t="s">
        <v>587</v>
      </c>
      <c r="AE35" s="23" t="s">
        <v>270</v>
      </c>
      <c r="AF35" s="23">
        <v>0</v>
      </c>
      <c r="AG35" s="23">
        <v>0</v>
      </c>
      <c r="AH35" s="41">
        <v>0</v>
      </c>
    </row>
    <row r="36" spans="23:34" x14ac:dyDescent="0.3">
      <c r="W36" s="23" t="s">
        <v>512</v>
      </c>
      <c r="X36" s="23" t="s">
        <v>93</v>
      </c>
      <c r="Y36" s="23">
        <v>29</v>
      </c>
      <c r="Z36" s="23">
        <v>24</v>
      </c>
      <c r="AA36" s="41">
        <v>53</v>
      </c>
      <c r="AD36" s="23" t="s">
        <v>561</v>
      </c>
      <c r="AE36" s="23" t="s">
        <v>241</v>
      </c>
      <c r="AF36" s="23">
        <v>0</v>
      </c>
      <c r="AG36" s="23">
        <v>0</v>
      </c>
      <c r="AH36" s="41">
        <v>0</v>
      </c>
    </row>
    <row r="37" spans="23:34" x14ac:dyDescent="0.3">
      <c r="W37" s="23" t="s">
        <v>616</v>
      </c>
      <c r="X37" s="23" t="s">
        <v>431</v>
      </c>
      <c r="Y37" s="23">
        <v>28</v>
      </c>
      <c r="Z37" s="23">
        <v>25</v>
      </c>
      <c r="AA37" s="41">
        <v>53</v>
      </c>
    </row>
    <row r="38" spans="23:34" x14ac:dyDescent="0.3">
      <c r="W38" s="23" t="s">
        <v>551</v>
      </c>
      <c r="X38" s="23" t="s">
        <v>208</v>
      </c>
      <c r="Y38" s="23">
        <v>29</v>
      </c>
      <c r="Z38" s="23">
        <v>24</v>
      </c>
      <c r="AA38" s="41">
        <v>53</v>
      </c>
    </row>
    <row r="39" spans="23:34" x14ac:dyDescent="0.3">
      <c r="W39" s="23" t="s">
        <v>509</v>
      </c>
      <c r="X39" s="23" t="s">
        <v>73</v>
      </c>
      <c r="Y39" s="23">
        <v>32</v>
      </c>
      <c r="Z39" s="23">
        <v>18</v>
      </c>
      <c r="AA39" s="41">
        <v>50</v>
      </c>
    </row>
    <row r="40" spans="23:34" x14ac:dyDescent="0.3">
      <c r="W40" s="23" t="s">
        <v>572</v>
      </c>
      <c r="X40" s="23" t="s">
        <v>270</v>
      </c>
      <c r="Y40" s="23">
        <v>30</v>
      </c>
      <c r="Z40" s="23">
        <v>18</v>
      </c>
      <c r="AA40" s="41">
        <v>48</v>
      </c>
    </row>
    <row r="41" spans="23:34" x14ac:dyDescent="0.3">
      <c r="W41" s="23" t="s">
        <v>521</v>
      </c>
      <c r="X41" s="23" t="s">
        <v>131</v>
      </c>
      <c r="Y41" s="23">
        <v>27</v>
      </c>
      <c r="Z41" s="23">
        <v>21</v>
      </c>
      <c r="AA41" s="41">
        <v>48</v>
      </c>
    </row>
    <row r="42" spans="23:34" x14ac:dyDescent="0.3">
      <c r="W42" s="23" t="s">
        <v>576</v>
      </c>
      <c r="X42" s="23" t="s">
        <v>270</v>
      </c>
      <c r="Y42" s="23">
        <v>24</v>
      </c>
      <c r="Z42" s="23">
        <v>23</v>
      </c>
      <c r="AA42" s="41">
        <v>47</v>
      </c>
    </row>
    <row r="43" spans="23:34" x14ac:dyDescent="0.3">
      <c r="W43" s="23" t="s">
        <v>489</v>
      </c>
      <c r="X43" s="23" t="s">
        <v>12</v>
      </c>
      <c r="Y43" s="23">
        <v>23</v>
      </c>
      <c r="Z43" s="23">
        <v>24</v>
      </c>
      <c r="AA43" s="41">
        <v>47</v>
      </c>
    </row>
    <row r="44" spans="23:34" x14ac:dyDescent="0.3">
      <c r="W44" s="23" t="s">
        <v>520</v>
      </c>
      <c r="X44" s="23" t="s">
        <v>131</v>
      </c>
      <c r="Y44" s="23">
        <v>25</v>
      </c>
      <c r="Z44" s="23">
        <v>21</v>
      </c>
      <c r="AA44" s="41">
        <v>46</v>
      </c>
    </row>
    <row r="45" spans="23:34" x14ac:dyDescent="0.3">
      <c r="W45" s="23" t="s">
        <v>579</v>
      </c>
      <c r="X45" s="23" t="s">
        <v>270</v>
      </c>
      <c r="Y45" s="23">
        <v>25</v>
      </c>
      <c r="Z45" s="23">
        <v>21</v>
      </c>
      <c r="AA45" s="41">
        <v>46</v>
      </c>
    </row>
    <row r="46" spans="23:34" x14ac:dyDescent="0.3">
      <c r="W46" s="23" t="s">
        <v>603</v>
      </c>
      <c r="X46" s="23" t="s">
        <v>385</v>
      </c>
      <c r="Y46" s="23">
        <v>22</v>
      </c>
      <c r="Z46" s="23">
        <v>20</v>
      </c>
      <c r="AA46" s="41">
        <v>42</v>
      </c>
    </row>
    <row r="47" spans="23:34" x14ac:dyDescent="0.3">
      <c r="W47" s="23" t="s">
        <v>493</v>
      </c>
      <c r="X47" s="23" t="s">
        <v>32</v>
      </c>
      <c r="Y47" s="23">
        <v>27</v>
      </c>
      <c r="Z47" s="23">
        <v>0</v>
      </c>
      <c r="AA47" s="41">
        <v>27</v>
      </c>
    </row>
    <row r="48" spans="23:34" x14ac:dyDescent="0.3">
      <c r="W48" s="23" t="s">
        <v>566</v>
      </c>
      <c r="X48" s="23" t="s">
        <v>270</v>
      </c>
      <c r="Y48" s="23">
        <v>0</v>
      </c>
      <c r="Z48" s="23">
        <v>0</v>
      </c>
      <c r="AA48" s="41">
        <v>0</v>
      </c>
    </row>
    <row r="49" spans="23:27" x14ac:dyDescent="0.3">
      <c r="W49" s="23" t="s">
        <v>568</v>
      </c>
      <c r="X49" s="23" t="s">
        <v>270</v>
      </c>
      <c r="Y49" s="23">
        <v>0</v>
      </c>
      <c r="Z49" s="23">
        <v>0</v>
      </c>
      <c r="AA49" s="41">
        <v>0</v>
      </c>
    </row>
    <row r="50" spans="23:27" x14ac:dyDescent="0.3">
      <c r="W50" s="23" t="s">
        <v>600</v>
      </c>
      <c r="X50" s="23" t="s">
        <v>385</v>
      </c>
      <c r="Y50" s="23">
        <v>0</v>
      </c>
      <c r="Z50" s="23">
        <v>0</v>
      </c>
      <c r="AA50" s="41">
        <v>0</v>
      </c>
    </row>
    <row r="51" spans="23:27" x14ac:dyDescent="0.3">
      <c r="W51" s="23" t="s">
        <v>582</v>
      </c>
      <c r="X51" s="23" t="s">
        <v>270</v>
      </c>
      <c r="Y51" s="23">
        <v>0</v>
      </c>
      <c r="Z51" s="23">
        <v>0</v>
      </c>
      <c r="AA51" s="41">
        <v>0</v>
      </c>
    </row>
  </sheetData>
  <sortState xmlns:xlrd2="http://schemas.microsoft.com/office/spreadsheetml/2017/richdata2" ref="AD3:AH36">
    <sortCondition descending="1" ref="AH3:AH36"/>
  </sortState>
  <mergeCells count="5">
    <mergeCell ref="B1:F1"/>
    <mergeCell ref="I1:M1"/>
    <mergeCell ref="P1:T1"/>
    <mergeCell ref="W1:AA1"/>
    <mergeCell ref="AD1:A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B68CC-CAFC-4543-BCE7-399B4F48B379}">
  <sheetPr filterMode="1">
    <tabColor theme="8" tint="0.79998168889431442"/>
    <pageSetUpPr fitToPage="1"/>
  </sheetPr>
  <dimension ref="A1:J141"/>
  <sheetViews>
    <sheetView topLeftCell="A44" workbookViewId="0">
      <selection activeCell="L35" sqref="L35"/>
    </sheetView>
  </sheetViews>
  <sheetFormatPr baseColWidth="10" defaultColWidth="10.6640625" defaultRowHeight="14.4" x14ac:dyDescent="0.3"/>
  <cols>
    <col min="1" max="1" width="7" bestFit="1" customWidth="1"/>
    <col min="2" max="2" width="31" customWidth="1"/>
    <col min="3" max="3" width="9.6640625" customWidth="1"/>
    <col min="5" max="5" width="0" hidden="1" customWidth="1"/>
    <col min="7" max="7" width="0" hidden="1" customWidth="1"/>
    <col min="8" max="8" width="9.6640625" customWidth="1"/>
    <col min="9" max="9" width="11.88671875" bestFit="1" customWidth="1"/>
    <col min="10" max="10" width="8.88671875" bestFit="1" customWidth="1"/>
  </cols>
  <sheetData>
    <row r="1" spans="1:10" ht="18.600000000000001" thickBot="1" x14ac:dyDescent="0.4">
      <c r="A1" s="190" t="s">
        <v>634</v>
      </c>
      <c r="B1" s="190"/>
      <c r="C1" s="190"/>
      <c r="D1" s="190"/>
      <c r="E1" s="184"/>
      <c r="F1" s="190"/>
      <c r="G1" s="184"/>
      <c r="H1" s="190"/>
      <c r="I1" s="190"/>
    </row>
    <row r="2" spans="1:10" ht="15.6" thickTop="1" thickBot="1" x14ac:dyDescent="0.35">
      <c r="A2" s="89" t="str" cm="1">
        <f t="array" ref="A2:G140">'Feuille saisie score'!A1:G139</f>
        <v>Sexe</v>
      </c>
      <c r="B2" s="89" t="str">
        <v>Joueur</v>
      </c>
      <c r="C2" s="89" t="str">
        <v>Equipe</v>
      </c>
      <c r="D2" s="89" t="str">
        <v>Brut Pulnoy</v>
      </c>
      <c r="E2" t="str">
        <v>Net Pulnoy</v>
      </c>
      <c r="F2" s="89" t="str">
        <v>Brut Aingeray</v>
      </c>
      <c r="G2" t="str">
        <v>Net Aingeray</v>
      </c>
      <c r="H2" s="89" t="s">
        <v>635</v>
      </c>
      <c r="I2" s="90" t="s">
        <v>636</v>
      </c>
    </row>
    <row r="3" spans="1:10" ht="15" hidden="1" thickBot="1" x14ac:dyDescent="0.35">
      <c r="A3" t="str">
        <v>H</v>
      </c>
      <c r="B3" t="str">
        <v>CORDIER Matthieu</v>
      </c>
      <c r="C3" t="str">
        <v>Banque Palatine</v>
      </c>
      <c r="D3">
        <v>28</v>
      </c>
      <c r="E3">
        <v>31</v>
      </c>
      <c r="F3">
        <v>28</v>
      </c>
      <c r="G3">
        <v>34</v>
      </c>
      <c r="H3" s="83"/>
    </row>
    <row r="4" spans="1:10" ht="15" hidden="1" thickBot="1" x14ac:dyDescent="0.35">
      <c r="A4" t="str">
        <v>H</v>
      </c>
      <c r="B4" t="str">
        <v>GAMBILLO Franco</v>
      </c>
      <c r="C4" t="str">
        <v>Banque Palatine</v>
      </c>
      <c r="D4">
        <v>18</v>
      </c>
      <c r="E4">
        <v>36</v>
      </c>
      <c r="F4">
        <v>8</v>
      </c>
      <c r="G4">
        <v>27</v>
      </c>
      <c r="H4" s="70"/>
    </row>
    <row r="5" spans="1:10" ht="15" hidden="1" thickBot="1" x14ac:dyDescent="0.35">
      <c r="A5" t="str">
        <v>H</v>
      </c>
      <c r="B5" t="str">
        <v>GRASSIOT Alexis</v>
      </c>
      <c r="C5" t="str">
        <v>Banque Palatine</v>
      </c>
      <c r="D5">
        <v>13</v>
      </c>
      <c r="E5">
        <v>23</v>
      </c>
      <c r="F5">
        <v>10</v>
      </c>
      <c r="G5">
        <v>24</v>
      </c>
      <c r="H5" s="70"/>
    </row>
    <row r="6" spans="1:10" ht="15" hidden="1" thickBot="1" x14ac:dyDescent="0.35">
      <c r="A6" t="str">
        <v>H</v>
      </c>
      <c r="B6" t="str">
        <v>LAMOUR Eric</v>
      </c>
      <c r="C6" t="str">
        <v>Banque Palatine</v>
      </c>
      <c r="D6">
        <v>28</v>
      </c>
      <c r="E6">
        <v>43</v>
      </c>
      <c r="F6">
        <v>12</v>
      </c>
      <c r="G6">
        <v>28</v>
      </c>
      <c r="H6" s="71"/>
    </row>
    <row r="7" spans="1:10" ht="15" hidden="1" thickBot="1" x14ac:dyDescent="0.35">
      <c r="A7" t="str">
        <v>H</v>
      </c>
      <c r="B7" t="str">
        <v>POULALION Fabrice</v>
      </c>
      <c r="C7" t="str">
        <v>Banque Palatine</v>
      </c>
      <c r="D7">
        <v>23</v>
      </c>
      <c r="E7">
        <v>45</v>
      </c>
      <c r="F7">
        <v>7</v>
      </c>
      <c r="G7">
        <v>26</v>
      </c>
      <c r="H7" s="72"/>
    </row>
    <row r="8" spans="1:10" ht="15" hidden="1" thickBot="1" x14ac:dyDescent="0.35">
      <c r="A8" t="str">
        <v>H</v>
      </c>
      <c r="B8" t="str">
        <v>BERTON Nicolas</v>
      </c>
      <c r="C8" t="str">
        <v>BPALC</v>
      </c>
      <c r="D8">
        <v>16</v>
      </c>
      <c r="E8">
        <v>32</v>
      </c>
      <c r="F8">
        <v>19</v>
      </c>
      <c r="G8">
        <v>36</v>
      </c>
      <c r="H8" s="70"/>
    </row>
    <row r="9" spans="1:10" ht="15" hidden="1" thickBot="1" x14ac:dyDescent="0.35">
      <c r="A9" t="str">
        <v>H</v>
      </c>
      <c r="B9" t="str">
        <v>HOUPIN Gilles</v>
      </c>
      <c r="C9" t="str">
        <v>BPALC</v>
      </c>
      <c r="D9">
        <v>14</v>
      </c>
      <c r="E9">
        <v>27</v>
      </c>
      <c r="F9">
        <v>0</v>
      </c>
      <c r="G9">
        <v>0</v>
      </c>
      <c r="H9" s="69"/>
    </row>
    <row r="10" spans="1:10" ht="15" hidden="1" thickBot="1" x14ac:dyDescent="0.35">
      <c r="A10" t="str">
        <v>H</v>
      </c>
      <c r="B10" t="str">
        <v>LEMAIRE Nicolas</v>
      </c>
      <c r="C10" t="str">
        <v>BPALC</v>
      </c>
      <c r="D10">
        <v>17</v>
      </c>
      <c r="E10">
        <v>33</v>
      </c>
      <c r="F10">
        <v>15</v>
      </c>
      <c r="G10">
        <v>31</v>
      </c>
      <c r="H10" s="70"/>
    </row>
    <row r="11" spans="1:10" ht="15" hidden="1" thickBot="1" x14ac:dyDescent="0.35">
      <c r="A11" t="str">
        <v>H</v>
      </c>
      <c r="B11" t="str">
        <v>PESTA Jonathan</v>
      </c>
      <c r="C11" t="str">
        <v>BPALC</v>
      </c>
      <c r="D11">
        <v>16</v>
      </c>
      <c r="E11">
        <v>34</v>
      </c>
      <c r="F11">
        <v>11</v>
      </c>
      <c r="G11">
        <v>30</v>
      </c>
      <c r="H11" s="70"/>
    </row>
    <row r="12" spans="1:10" ht="15" hidden="1" thickBot="1" x14ac:dyDescent="0.35">
      <c r="A12" t="str">
        <v>H</v>
      </c>
      <c r="B12" t="str">
        <v>PETITFRERE Olivier</v>
      </c>
      <c r="C12" t="str">
        <v>BPALC</v>
      </c>
      <c r="D12">
        <v>0</v>
      </c>
      <c r="E12">
        <v>0</v>
      </c>
      <c r="F12">
        <v>15</v>
      </c>
      <c r="G12">
        <v>29</v>
      </c>
      <c r="H12" s="71"/>
    </row>
    <row r="13" spans="1:10" ht="15" hidden="1" thickBot="1" x14ac:dyDescent="0.35">
      <c r="A13" t="str">
        <v>H</v>
      </c>
      <c r="B13" t="str">
        <v>SEMBLAT Carol Charles</v>
      </c>
      <c r="C13" t="str">
        <v>BPALC</v>
      </c>
      <c r="D13">
        <v>23</v>
      </c>
      <c r="E13">
        <v>41</v>
      </c>
      <c r="F13">
        <v>16</v>
      </c>
      <c r="G13">
        <v>34</v>
      </c>
      <c r="H13" s="72"/>
    </row>
    <row r="14" spans="1:10" ht="15" hidden="1" thickBot="1" x14ac:dyDescent="0.35">
      <c r="A14" t="str">
        <v>H</v>
      </c>
      <c r="B14" t="str">
        <v>WEBER Philippe</v>
      </c>
      <c r="C14" t="str">
        <v>BPALC</v>
      </c>
      <c r="D14">
        <v>20</v>
      </c>
      <c r="E14">
        <v>36</v>
      </c>
      <c r="F14">
        <v>10</v>
      </c>
      <c r="G14">
        <v>24</v>
      </c>
      <c r="H14" s="70"/>
    </row>
    <row r="15" spans="1:10" ht="15" hidden="1" thickBot="1" x14ac:dyDescent="0.35">
      <c r="A15" t="str">
        <v>H</v>
      </c>
      <c r="B15" t="str">
        <v>BLANCHARD Philippe</v>
      </c>
      <c r="C15" t="str">
        <v>BPAURA</v>
      </c>
      <c r="D15">
        <v>24</v>
      </c>
      <c r="E15">
        <v>34</v>
      </c>
      <c r="F15">
        <v>22</v>
      </c>
      <c r="G15">
        <v>34</v>
      </c>
      <c r="H15" s="75"/>
    </row>
    <row r="16" spans="1:10" ht="15.6" thickTop="1" thickBot="1" x14ac:dyDescent="0.35">
      <c r="A16" s="77" t="str">
        <v>F</v>
      </c>
      <c r="B16" s="77" t="str">
        <v>CREPET NIGON Sandrine</v>
      </c>
      <c r="C16" s="77" t="str">
        <v>BPAURA</v>
      </c>
      <c r="D16" s="77">
        <v>4</v>
      </c>
      <c r="E16">
        <v>28</v>
      </c>
      <c r="F16" s="77">
        <v>3</v>
      </c>
      <c r="G16">
        <v>27</v>
      </c>
      <c r="H16" s="86">
        <f>SUM(D16:F16)</f>
        <v>35</v>
      </c>
      <c r="I16" s="88" cm="1">
        <f t="array" ref="I16">SUMPRODUCT(LARGE(H16,{1}))</f>
        <v>35</v>
      </c>
      <c r="J16" s="90" t="s">
        <v>637</v>
      </c>
    </row>
    <row r="17" spans="1:10" ht="15.6" hidden="1" thickTop="1" thickBot="1" x14ac:dyDescent="0.35">
      <c r="A17" t="str">
        <v>H</v>
      </c>
      <c r="B17" t="str">
        <v>GEA Bernard</v>
      </c>
      <c r="C17" t="str">
        <v>BPAURA</v>
      </c>
      <c r="D17">
        <v>0</v>
      </c>
      <c r="E17">
        <v>0</v>
      </c>
      <c r="F17">
        <v>5</v>
      </c>
      <c r="G17">
        <v>22</v>
      </c>
      <c r="H17" s="76"/>
    </row>
    <row r="18" spans="1:10" ht="15.6" hidden="1" thickTop="1" thickBot="1" x14ac:dyDescent="0.35">
      <c r="A18" t="str">
        <v>H</v>
      </c>
      <c r="B18" t="str">
        <v>GLAUDAS Bruno</v>
      </c>
      <c r="C18" t="str">
        <v>BPAURA</v>
      </c>
      <c r="D18">
        <v>17</v>
      </c>
      <c r="E18">
        <v>30</v>
      </c>
      <c r="F18">
        <v>13</v>
      </c>
      <c r="G18">
        <v>24</v>
      </c>
      <c r="H18" s="70"/>
    </row>
    <row r="19" spans="1:10" ht="15.6" hidden="1" thickTop="1" thickBot="1" x14ac:dyDescent="0.35">
      <c r="A19" t="str">
        <v>H</v>
      </c>
      <c r="B19" t="str">
        <v>NIGON Florent</v>
      </c>
      <c r="C19" t="str">
        <v>BPAURA</v>
      </c>
      <c r="D19">
        <v>6</v>
      </c>
      <c r="E19">
        <v>25</v>
      </c>
      <c r="F19">
        <v>3</v>
      </c>
      <c r="G19">
        <v>20</v>
      </c>
      <c r="H19" s="71"/>
    </row>
    <row r="20" spans="1:10" ht="15.6" hidden="1" thickTop="1" thickBot="1" x14ac:dyDescent="0.35">
      <c r="A20" t="str">
        <v>H</v>
      </c>
      <c r="B20" t="str">
        <v>SERRATRICE Marc</v>
      </c>
      <c r="C20" t="str">
        <v>BPAURA</v>
      </c>
      <c r="D20">
        <v>14</v>
      </c>
      <c r="E20">
        <v>27</v>
      </c>
      <c r="F20">
        <v>16</v>
      </c>
      <c r="G20">
        <v>32</v>
      </c>
      <c r="H20" s="72"/>
    </row>
    <row r="21" spans="1:10" ht="15.6" hidden="1" thickTop="1" thickBot="1" x14ac:dyDescent="0.35">
      <c r="A21" t="str">
        <v>H</v>
      </c>
      <c r="B21" t="str">
        <v>ALLAIN Loic</v>
      </c>
      <c r="C21" t="str">
        <v>BPBFC</v>
      </c>
      <c r="D21">
        <v>7</v>
      </c>
      <c r="E21">
        <v>29</v>
      </c>
      <c r="F21">
        <v>7</v>
      </c>
      <c r="G21">
        <v>29</v>
      </c>
      <c r="H21" s="75"/>
    </row>
    <row r="22" spans="1:10" ht="15.6" thickTop="1" thickBot="1" x14ac:dyDescent="0.35">
      <c r="A22" s="80" t="str">
        <v>F</v>
      </c>
      <c r="B22" s="80" t="str">
        <v>FERRANDON Agnes</v>
      </c>
      <c r="C22" s="80" t="str">
        <v>BPBFC</v>
      </c>
      <c r="D22" s="80">
        <v>14</v>
      </c>
      <c r="E22">
        <v>32</v>
      </c>
      <c r="F22" s="80">
        <v>13</v>
      </c>
      <c r="G22">
        <v>29</v>
      </c>
      <c r="H22" s="87">
        <f>SUM(D22:F22)</f>
        <v>59</v>
      </c>
      <c r="I22" s="189" cm="1">
        <f t="array" ref="I22">SUMPRODUCT(LARGE((H22,H24),{1;2}))</f>
        <v>59</v>
      </c>
      <c r="J22" s="183" t="s">
        <v>638</v>
      </c>
    </row>
    <row r="23" spans="1:10" ht="15" hidden="1" customHeight="1" thickBot="1" x14ac:dyDescent="0.35">
      <c r="A23" t="str">
        <v>H</v>
      </c>
      <c r="B23" t="str">
        <v>FERRANDON Stéphane</v>
      </c>
      <c r="C23" t="str">
        <v>BPBFC</v>
      </c>
      <c r="D23">
        <v>19</v>
      </c>
      <c r="E23">
        <v>28</v>
      </c>
      <c r="F23">
        <v>24</v>
      </c>
      <c r="G23">
        <v>37</v>
      </c>
      <c r="H23" s="78"/>
      <c r="I23" s="184"/>
      <c r="J23" s="184"/>
    </row>
    <row r="24" spans="1:10" ht="15.6" thickTop="1" thickBot="1" x14ac:dyDescent="0.35">
      <c r="A24" s="80" t="str">
        <v>F</v>
      </c>
      <c r="B24" s="80" t="str">
        <v>REVENU Laura</v>
      </c>
      <c r="C24" s="80" t="str">
        <v>BPBFC</v>
      </c>
      <c r="D24" s="80">
        <v>0</v>
      </c>
      <c r="E24">
        <v>0</v>
      </c>
      <c r="F24" s="80">
        <v>0</v>
      </c>
      <c r="G24">
        <v>0</v>
      </c>
      <c r="H24" s="87">
        <f>SUM(D24:F24)</f>
        <v>0</v>
      </c>
      <c r="I24" s="189"/>
      <c r="J24" s="183"/>
    </row>
    <row r="25" spans="1:10" ht="15.6" hidden="1" thickTop="1" thickBot="1" x14ac:dyDescent="0.35">
      <c r="A25" t="str">
        <v>H</v>
      </c>
      <c r="B25" t="str">
        <v>REVENU Sylvain</v>
      </c>
      <c r="C25" t="str">
        <v>BPBFC</v>
      </c>
      <c r="D25">
        <v>15</v>
      </c>
      <c r="E25">
        <v>32</v>
      </c>
      <c r="F25">
        <v>4</v>
      </c>
      <c r="G25">
        <v>18</v>
      </c>
      <c r="H25" s="79"/>
    </row>
    <row r="26" spans="1:10" ht="15.6" hidden="1" thickTop="1" thickBot="1" x14ac:dyDescent="0.35">
      <c r="A26" t="str">
        <v>H</v>
      </c>
      <c r="B26" t="str">
        <v>BARTHELEMI Philippe</v>
      </c>
      <c r="C26" t="str">
        <v>BPCE SA</v>
      </c>
      <c r="D26">
        <v>2</v>
      </c>
      <c r="E26">
        <v>24</v>
      </c>
      <c r="F26">
        <v>2</v>
      </c>
      <c r="G26">
        <v>24</v>
      </c>
      <c r="H26" s="72"/>
    </row>
    <row r="27" spans="1:10" ht="15.6" hidden="1" thickTop="1" thickBot="1" x14ac:dyDescent="0.35">
      <c r="A27" t="str">
        <v>H</v>
      </c>
      <c r="B27" t="str">
        <v>BENOIST Julien</v>
      </c>
      <c r="C27" t="str">
        <v>BPCE SA</v>
      </c>
      <c r="D27">
        <v>11</v>
      </c>
      <c r="E27">
        <v>40</v>
      </c>
      <c r="F27">
        <v>18</v>
      </c>
      <c r="G27">
        <v>56</v>
      </c>
      <c r="H27" s="70"/>
    </row>
    <row r="28" spans="1:10" ht="15.6" hidden="1" thickTop="1" thickBot="1" x14ac:dyDescent="0.35">
      <c r="A28" t="str">
        <v>H</v>
      </c>
      <c r="B28" t="str">
        <v>CORMIER Brice</v>
      </c>
      <c r="C28" t="str">
        <v>BPCE SA</v>
      </c>
      <c r="D28">
        <v>13</v>
      </c>
      <c r="E28">
        <v>29</v>
      </c>
      <c r="F28">
        <v>7</v>
      </c>
      <c r="G28">
        <v>24</v>
      </c>
      <c r="H28" s="73"/>
    </row>
    <row r="29" spans="1:10" ht="15.6" hidden="1" thickTop="1" thickBot="1" x14ac:dyDescent="0.35">
      <c r="A29" t="str">
        <v>H</v>
      </c>
      <c r="B29" t="str">
        <v>PREVOST Vincent</v>
      </c>
      <c r="C29" t="str">
        <v>BPCE SA</v>
      </c>
      <c r="D29">
        <v>0</v>
      </c>
      <c r="E29">
        <v>0</v>
      </c>
      <c r="F29">
        <v>3</v>
      </c>
      <c r="G29">
        <v>28</v>
      </c>
      <c r="H29" s="74"/>
    </row>
    <row r="30" spans="1:10" ht="15.6" hidden="1" thickTop="1" thickBot="1" x14ac:dyDescent="0.35">
      <c r="A30" t="str">
        <v>H</v>
      </c>
      <c r="B30" t="str">
        <v>VIVAUX Guillaume</v>
      </c>
      <c r="C30" t="str">
        <v>BPCE SA</v>
      </c>
      <c r="D30">
        <v>2</v>
      </c>
      <c r="E30">
        <v>26</v>
      </c>
      <c r="F30">
        <v>4</v>
      </c>
      <c r="G30">
        <v>32</v>
      </c>
      <c r="H30" s="81"/>
    </row>
    <row r="31" spans="1:10" ht="15.6" thickTop="1" thickBot="1" x14ac:dyDescent="0.35">
      <c r="A31" s="77" t="str">
        <v>F</v>
      </c>
      <c r="B31" s="77" t="str">
        <v>DI GIANNI Muriel</v>
      </c>
      <c r="C31" s="77" t="str">
        <v>BPCE SI</v>
      </c>
      <c r="D31" s="77">
        <v>19</v>
      </c>
      <c r="E31">
        <v>30</v>
      </c>
      <c r="F31" s="77">
        <v>23</v>
      </c>
      <c r="G31">
        <v>36</v>
      </c>
      <c r="H31" s="86">
        <f t="shared" ref="H31:H32" si="0">SUM(D31:F31)</f>
        <v>72</v>
      </c>
      <c r="I31" s="191" cm="1">
        <f t="array" ref="I31">SUMPRODUCT(LARGE(H31:H32,{1;2}))</f>
        <v>122</v>
      </c>
      <c r="J31" s="186" t="s">
        <v>639</v>
      </c>
    </row>
    <row r="32" spans="1:10" ht="15.6" thickTop="1" thickBot="1" x14ac:dyDescent="0.35">
      <c r="A32" s="77" t="str">
        <v>F</v>
      </c>
      <c r="B32" s="77" t="str">
        <v>MATTEI Véronique</v>
      </c>
      <c r="C32" s="77" t="str">
        <v>BPCE SI</v>
      </c>
      <c r="D32" s="77">
        <v>7</v>
      </c>
      <c r="E32">
        <v>39</v>
      </c>
      <c r="F32" s="77">
        <v>4</v>
      </c>
      <c r="G32">
        <v>42</v>
      </c>
      <c r="H32" s="86">
        <f t="shared" si="0"/>
        <v>50</v>
      </c>
      <c r="I32" s="192"/>
      <c r="J32" s="186"/>
    </row>
    <row r="33" spans="1:10" ht="15.6" hidden="1" thickTop="1" thickBot="1" x14ac:dyDescent="0.35">
      <c r="A33" t="str">
        <v>H</v>
      </c>
      <c r="B33" t="str">
        <v>DUPRE Herve</v>
      </c>
      <c r="C33" t="str">
        <v>BPCE-IT</v>
      </c>
      <c r="D33">
        <v>3</v>
      </c>
      <c r="E33">
        <v>25</v>
      </c>
      <c r="F33">
        <v>2</v>
      </c>
      <c r="G33">
        <v>29</v>
      </c>
      <c r="H33" s="83"/>
    </row>
    <row r="34" spans="1:10" ht="15.6" hidden="1" thickTop="1" thickBot="1" x14ac:dyDescent="0.35">
      <c r="A34" t="str">
        <v>H</v>
      </c>
      <c r="B34" t="str">
        <v>DURANDE Stéphane</v>
      </c>
      <c r="C34" t="str">
        <v>BPCE-IT</v>
      </c>
      <c r="D34">
        <v>16</v>
      </c>
      <c r="E34">
        <v>28</v>
      </c>
      <c r="F34">
        <v>14</v>
      </c>
      <c r="G34">
        <v>26</v>
      </c>
      <c r="H34" s="81"/>
    </row>
    <row r="35" spans="1:10" ht="15.6" thickTop="1" thickBot="1" x14ac:dyDescent="0.35">
      <c r="A35" s="80" t="str">
        <v>F</v>
      </c>
      <c r="B35" s="80" t="str">
        <v>ZACCAGNINO Sylvie</v>
      </c>
      <c r="C35" s="80" t="str">
        <v>BPCE-IT</v>
      </c>
      <c r="D35" s="80">
        <v>7</v>
      </c>
      <c r="E35">
        <v>26</v>
      </c>
      <c r="F35" s="80">
        <v>10</v>
      </c>
      <c r="G35">
        <v>36</v>
      </c>
      <c r="H35" s="87">
        <f>SUM(D35:F35)</f>
        <v>43</v>
      </c>
      <c r="I35" s="88" cm="1">
        <f t="array" ref="I35">SUMPRODUCT(LARGE(H35,{1}))</f>
        <v>43</v>
      </c>
      <c r="J35" s="90" t="s">
        <v>640</v>
      </c>
    </row>
    <row r="36" spans="1:10" ht="15.6" hidden="1" thickTop="1" thickBot="1" x14ac:dyDescent="0.35">
      <c r="A36" t="str">
        <v>H</v>
      </c>
      <c r="B36" t="str">
        <v>LACAZE Nicolas</v>
      </c>
      <c r="C36" t="str">
        <v>BPOC</v>
      </c>
      <c r="D36">
        <v>11</v>
      </c>
      <c r="E36">
        <v>25</v>
      </c>
      <c r="F36">
        <v>11</v>
      </c>
      <c r="G36">
        <v>21</v>
      </c>
      <c r="H36" s="76"/>
    </row>
    <row r="37" spans="1:10" ht="15.6" hidden="1" thickTop="1" thickBot="1" x14ac:dyDescent="0.35">
      <c r="A37" t="str">
        <v>H</v>
      </c>
      <c r="B37" t="str">
        <v>LEGROS Daniel</v>
      </c>
      <c r="C37" t="str">
        <v>BPOC</v>
      </c>
      <c r="D37">
        <v>12</v>
      </c>
      <c r="E37">
        <v>27</v>
      </c>
      <c r="F37">
        <v>9</v>
      </c>
      <c r="G37">
        <v>21</v>
      </c>
      <c r="H37" s="69"/>
    </row>
    <row r="38" spans="1:10" ht="15.6" hidden="1" thickTop="1" thickBot="1" x14ac:dyDescent="0.35">
      <c r="A38" t="str">
        <v>H</v>
      </c>
      <c r="B38" t="str">
        <v>MANSIOUS Christophe</v>
      </c>
      <c r="C38" t="str">
        <v>BPOC</v>
      </c>
      <c r="D38">
        <v>24</v>
      </c>
      <c r="E38">
        <v>31</v>
      </c>
      <c r="F38">
        <v>22</v>
      </c>
      <c r="G38">
        <v>31</v>
      </c>
      <c r="H38" s="70"/>
    </row>
    <row r="39" spans="1:10" ht="15.6" hidden="1" thickTop="1" thickBot="1" x14ac:dyDescent="0.35">
      <c r="A39" t="str">
        <v>H</v>
      </c>
      <c r="B39" t="str">
        <v>PRADERE Guillaume</v>
      </c>
      <c r="C39" t="str">
        <v>BPOC</v>
      </c>
      <c r="D39">
        <v>19</v>
      </c>
      <c r="E39">
        <v>25</v>
      </c>
      <c r="F39">
        <v>18</v>
      </c>
      <c r="G39">
        <v>27</v>
      </c>
      <c r="H39" s="70"/>
    </row>
    <row r="40" spans="1:10" ht="15.6" hidden="1" thickTop="1" thickBot="1" x14ac:dyDescent="0.35">
      <c r="A40" t="str">
        <v>H</v>
      </c>
      <c r="B40" t="str">
        <v>RECHE André</v>
      </c>
      <c r="C40" t="str">
        <v>BPOC</v>
      </c>
      <c r="D40">
        <v>19</v>
      </c>
      <c r="E40">
        <v>35</v>
      </c>
      <c r="F40">
        <v>12</v>
      </c>
      <c r="G40">
        <v>29</v>
      </c>
      <c r="H40" s="81"/>
    </row>
    <row r="41" spans="1:10" ht="15.6" thickTop="1" thickBot="1" x14ac:dyDescent="0.35">
      <c r="A41" s="77" t="str">
        <v>F</v>
      </c>
      <c r="B41" s="77" t="str">
        <v>SOUBIRON Béatrice</v>
      </c>
      <c r="C41" s="77" t="str">
        <v>BPOC</v>
      </c>
      <c r="D41" s="77">
        <v>33</v>
      </c>
      <c r="E41">
        <v>32</v>
      </c>
      <c r="F41" s="77">
        <v>33</v>
      </c>
      <c r="G41">
        <v>35</v>
      </c>
      <c r="H41" s="86">
        <f>SUM(D41:F41)</f>
        <v>98</v>
      </c>
      <c r="I41" s="88" cm="1">
        <f t="array" ref="I41">SUMPRODUCT(LARGE(H41,{1}))</f>
        <v>98</v>
      </c>
      <c r="J41" s="90" t="s">
        <v>641</v>
      </c>
    </row>
    <row r="42" spans="1:10" ht="15.6" hidden="1" thickTop="1" thickBot="1" x14ac:dyDescent="0.35">
      <c r="A42" t="str">
        <v>H</v>
      </c>
      <c r="B42" t="str">
        <v>TRAININI François</v>
      </c>
      <c r="C42" t="str">
        <v>BPOC</v>
      </c>
      <c r="D42">
        <v>28</v>
      </c>
      <c r="E42">
        <v>36</v>
      </c>
      <c r="F42">
        <v>24</v>
      </c>
      <c r="G42">
        <v>35</v>
      </c>
      <c r="H42" s="76"/>
    </row>
    <row r="43" spans="1:10" ht="15.6" hidden="1" thickTop="1" thickBot="1" x14ac:dyDescent="0.35">
      <c r="A43" t="str">
        <v>H</v>
      </c>
      <c r="B43" t="str">
        <v>BEUVELOT Gaël</v>
      </c>
      <c r="C43" t="str">
        <v>CEAPC</v>
      </c>
      <c r="D43">
        <v>11</v>
      </c>
      <c r="E43">
        <v>19</v>
      </c>
      <c r="F43">
        <v>22</v>
      </c>
      <c r="G43">
        <v>32</v>
      </c>
      <c r="H43" s="81"/>
    </row>
    <row r="44" spans="1:10" ht="15.6" thickTop="1" thickBot="1" x14ac:dyDescent="0.35">
      <c r="A44" s="80" t="str">
        <v>F</v>
      </c>
      <c r="B44" s="80" t="str">
        <v>COUTURIER Bénédicte</v>
      </c>
      <c r="C44" s="80" t="str">
        <v>CEAPC</v>
      </c>
      <c r="D44" s="80">
        <v>6</v>
      </c>
      <c r="E44">
        <v>29</v>
      </c>
      <c r="F44" s="80">
        <v>5</v>
      </c>
      <c r="G44">
        <v>31</v>
      </c>
      <c r="H44" s="87">
        <f>SUM(D44:F44)</f>
        <v>40</v>
      </c>
      <c r="I44" s="189" cm="1">
        <f t="array" ref="I44">SUMPRODUCT(LARGE((H44,H50),{1;2}))</f>
        <v>57</v>
      </c>
      <c r="J44" s="183" t="s">
        <v>642</v>
      </c>
    </row>
    <row r="45" spans="1:10" ht="15" hidden="1" customHeight="1" thickBot="1" x14ac:dyDescent="0.35">
      <c r="A45" t="str">
        <v>H</v>
      </c>
      <c r="B45" t="str">
        <v>DECRESSAIN Amaury</v>
      </c>
      <c r="C45" t="str">
        <v>CEAPC</v>
      </c>
      <c r="D45">
        <v>18</v>
      </c>
      <c r="E45">
        <v>32</v>
      </c>
      <c r="F45">
        <v>12</v>
      </c>
      <c r="G45">
        <v>25</v>
      </c>
      <c r="H45" s="76"/>
      <c r="I45" s="184"/>
      <c r="J45" s="184"/>
    </row>
    <row r="46" spans="1:10" ht="15" hidden="1" customHeight="1" thickBot="1" x14ac:dyDescent="0.35">
      <c r="A46" t="str">
        <v>H</v>
      </c>
      <c r="B46" t="str">
        <v>DULAU Emmanuel</v>
      </c>
      <c r="C46" t="str">
        <v>CEAPC</v>
      </c>
      <c r="D46">
        <v>25</v>
      </c>
      <c r="E46">
        <v>41</v>
      </c>
      <c r="F46">
        <v>20</v>
      </c>
      <c r="G46">
        <v>37</v>
      </c>
      <c r="H46" s="71"/>
      <c r="I46" s="184"/>
      <c r="J46" s="184"/>
    </row>
    <row r="47" spans="1:10" ht="15" hidden="1" customHeight="1" thickBot="1" x14ac:dyDescent="0.35">
      <c r="A47" t="str">
        <v>H</v>
      </c>
      <c r="B47" t="str">
        <v>GUIMARAES Carlos</v>
      </c>
      <c r="C47" t="str">
        <v>CEAPC</v>
      </c>
      <c r="D47">
        <v>14</v>
      </c>
      <c r="E47">
        <v>24</v>
      </c>
      <c r="F47">
        <v>19</v>
      </c>
      <c r="G47">
        <v>32</v>
      </c>
      <c r="H47" s="72"/>
      <c r="I47" s="184"/>
      <c r="J47" s="184"/>
    </row>
    <row r="48" spans="1:10" ht="15" hidden="1" customHeight="1" thickBot="1" x14ac:dyDescent="0.35">
      <c r="A48" t="str">
        <v>H</v>
      </c>
      <c r="B48" t="str">
        <v>LUGIER Christian</v>
      </c>
      <c r="C48" t="str">
        <v>CEAPC</v>
      </c>
      <c r="D48">
        <v>4</v>
      </c>
      <c r="E48">
        <v>24</v>
      </c>
      <c r="F48">
        <v>1</v>
      </c>
      <c r="G48">
        <v>20</v>
      </c>
      <c r="H48" s="70"/>
      <c r="I48" s="184"/>
      <c r="J48" s="184"/>
    </row>
    <row r="49" spans="1:10" ht="15" hidden="1" customHeight="1" thickBot="1" x14ac:dyDescent="0.35">
      <c r="A49" t="str">
        <v>H</v>
      </c>
      <c r="B49" t="str">
        <v>MEROUR Stephane</v>
      </c>
      <c r="C49" t="str">
        <v>CEAPC</v>
      </c>
      <c r="D49">
        <v>17</v>
      </c>
      <c r="E49">
        <v>32</v>
      </c>
      <c r="F49">
        <v>12</v>
      </c>
      <c r="G49">
        <v>33</v>
      </c>
      <c r="H49" s="81"/>
      <c r="I49" s="184"/>
      <c r="J49" s="184"/>
    </row>
    <row r="50" spans="1:10" ht="15.6" thickTop="1" thickBot="1" x14ac:dyDescent="0.35">
      <c r="A50" s="80" t="str">
        <v>F</v>
      </c>
      <c r="B50" s="80" t="str">
        <v>MOCAER Elodie</v>
      </c>
      <c r="C50" s="80" t="str">
        <v>CEAPC</v>
      </c>
      <c r="D50" s="80">
        <v>1</v>
      </c>
      <c r="E50">
        <v>16</v>
      </c>
      <c r="F50" s="80">
        <v>0</v>
      </c>
      <c r="G50">
        <v>25</v>
      </c>
      <c r="H50" s="87">
        <f>SUM(D50:F50)</f>
        <v>17</v>
      </c>
      <c r="I50" s="189"/>
      <c r="J50" s="183"/>
    </row>
    <row r="51" spans="1:10" ht="15" hidden="1" thickBot="1" x14ac:dyDescent="0.35">
      <c r="A51" t="str">
        <v>H</v>
      </c>
      <c r="B51" t="str">
        <v>PARE Rémi</v>
      </c>
      <c r="C51" t="str">
        <v>CEAPC</v>
      </c>
      <c r="D51">
        <v>18</v>
      </c>
      <c r="E51">
        <v>29</v>
      </c>
      <c r="F51">
        <v>17</v>
      </c>
      <c r="G51">
        <v>28</v>
      </c>
      <c r="H51" s="76"/>
    </row>
    <row r="52" spans="1:10" ht="15" hidden="1" thickBot="1" x14ac:dyDescent="0.35">
      <c r="A52" t="str">
        <v>H</v>
      </c>
      <c r="B52" t="str">
        <v>QUINTON Richard</v>
      </c>
      <c r="C52" t="str">
        <v>CEAPC</v>
      </c>
      <c r="D52">
        <v>6</v>
      </c>
      <c r="E52">
        <v>31</v>
      </c>
      <c r="F52">
        <v>11</v>
      </c>
      <c r="G52">
        <v>42</v>
      </c>
      <c r="H52" s="71"/>
    </row>
    <row r="53" spans="1:10" ht="15" hidden="1" thickBot="1" x14ac:dyDescent="0.35">
      <c r="A53" t="str">
        <v>H</v>
      </c>
      <c r="B53" t="str">
        <v>WINOGRAD Serge</v>
      </c>
      <c r="C53" t="str">
        <v>CEAPC</v>
      </c>
      <c r="D53">
        <v>16</v>
      </c>
      <c r="E53">
        <v>30</v>
      </c>
      <c r="F53">
        <v>14</v>
      </c>
      <c r="G53">
        <v>30</v>
      </c>
      <c r="H53" s="72"/>
    </row>
    <row r="54" spans="1:10" ht="15" hidden="1" thickBot="1" x14ac:dyDescent="0.35">
      <c r="A54" t="str">
        <v>H</v>
      </c>
      <c r="B54" t="str">
        <v>LUCQ Laurent</v>
      </c>
      <c r="C54" t="str">
        <v>CEBFC</v>
      </c>
      <c r="D54">
        <v>7</v>
      </c>
      <c r="E54">
        <v>18</v>
      </c>
      <c r="F54">
        <v>6</v>
      </c>
      <c r="G54">
        <v>15</v>
      </c>
      <c r="H54" s="70"/>
    </row>
    <row r="55" spans="1:10" ht="15" hidden="1" thickBot="1" x14ac:dyDescent="0.35">
      <c r="A55" t="str">
        <v>H</v>
      </c>
      <c r="B55" t="str">
        <v>PETIOT Jérôme</v>
      </c>
      <c r="C55" t="str">
        <v>CEBFC</v>
      </c>
      <c r="D55">
        <v>9</v>
      </c>
      <c r="E55">
        <v>19</v>
      </c>
      <c r="F55">
        <v>5</v>
      </c>
      <c r="G55">
        <v>26</v>
      </c>
      <c r="H55" s="73"/>
    </row>
    <row r="56" spans="1:10" ht="15" hidden="1" thickBot="1" x14ac:dyDescent="0.35">
      <c r="A56" t="str">
        <v>H</v>
      </c>
      <c r="B56" t="str">
        <v>RENARD Maxime</v>
      </c>
      <c r="C56" t="str">
        <v>CEBFC</v>
      </c>
      <c r="D56">
        <v>20</v>
      </c>
      <c r="E56">
        <v>35</v>
      </c>
      <c r="F56">
        <v>13</v>
      </c>
      <c r="G56">
        <v>32</v>
      </c>
      <c r="H56" s="74"/>
    </row>
    <row r="57" spans="1:10" ht="15" hidden="1" thickBot="1" x14ac:dyDescent="0.35">
      <c r="A57" t="str">
        <v>H</v>
      </c>
      <c r="B57" t="str">
        <v>CAVALLO Jean Pierre</v>
      </c>
      <c r="C57" t="str">
        <v>CECAZ</v>
      </c>
      <c r="D57">
        <v>20</v>
      </c>
      <c r="E57">
        <v>33</v>
      </c>
      <c r="F57">
        <v>15</v>
      </c>
      <c r="G57">
        <v>30</v>
      </c>
      <c r="H57" s="69"/>
    </row>
    <row r="58" spans="1:10" ht="15" hidden="1" thickBot="1" x14ac:dyDescent="0.35">
      <c r="A58" t="str">
        <v>H</v>
      </c>
      <c r="B58" t="str">
        <v>JAUSSAUD Johan</v>
      </c>
      <c r="C58" t="str">
        <v>CECAZ</v>
      </c>
      <c r="D58">
        <v>13</v>
      </c>
      <c r="E58">
        <v>19</v>
      </c>
      <c r="F58">
        <v>17</v>
      </c>
      <c r="G58">
        <v>30</v>
      </c>
      <c r="H58" s="81"/>
    </row>
    <row r="59" spans="1:10" ht="15.6" thickTop="1" thickBot="1" x14ac:dyDescent="0.35">
      <c r="A59" s="77" t="str">
        <v>F</v>
      </c>
      <c r="B59" s="77" t="str">
        <v>BARTELMANN Caroline</v>
      </c>
      <c r="C59" s="77" t="str">
        <v>CEGEE</v>
      </c>
      <c r="D59" s="77">
        <v>10</v>
      </c>
      <c r="E59">
        <v>29</v>
      </c>
      <c r="F59" s="77">
        <v>19</v>
      </c>
      <c r="G59">
        <v>39</v>
      </c>
      <c r="H59" s="86">
        <f t="shared" ref="H59:H60" si="1">SUM(D59:F59)</f>
        <v>58</v>
      </c>
      <c r="I59" s="191" cm="1">
        <f t="array" ref="I59">SUMPRODUCT(LARGE(H59:H60,{1;2}))</f>
        <v>95</v>
      </c>
      <c r="J59" s="183" t="s">
        <v>643</v>
      </c>
    </row>
    <row r="60" spans="1:10" ht="15.6" thickTop="1" thickBot="1" x14ac:dyDescent="0.35">
      <c r="A60" s="77" t="str">
        <v>F</v>
      </c>
      <c r="B60" s="77" t="str">
        <v>BENOIT Christine</v>
      </c>
      <c r="C60" s="77" t="str">
        <v>CEGEE</v>
      </c>
      <c r="D60" s="77">
        <v>4</v>
      </c>
      <c r="E60">
        <v>31</v>
      </c>
      <c r="F60" s="77">
        <v>2</v>
      </c>
      <c r="G60">
        <v>30</v>
      </c>
      <c r="H60" s="86">
        <f t="shared" si="1"/>
        <v>37</v>
      </c>
      <c r="I60" s="192"/>
      <c r="J60" s="183"/>
    </row>
    <row r="61" spans="1:10" ht="15" hidden="1" thickBot="1" x14ac:dyDescent="0.35">
      <c r="A61" t="str">
        <v>H</v>
      </c>
      <c r="B61" t="str">
        <v>GUYOT Florian</v>
      </c>
      <c r="C61" t="str">
        <v>CEGEE</v>
      </c>
      <c r="D61">
        <v>16</v>
      </c>
      <c r="E61">
        <v>34</v>
      </c>
      <c r="F61">
        <v>10</v>
      </c>
      <c r="G61">
        <v>26</v>
      </c>
      <c r="H61" s="83"/>
    </row>
    <row r="62" spans="1:10" ht="15" hidden="1" thickBot="1" x14ac:dyDescent="0.35">
      <c r="A62" t="str">
        <v>H</v>
      </c>
      <c r="B62" t="str">
        <v>JOBERT Dominique</v>
      </c>
      <c r="C62" t="str">
        <v>CEGEE</v>
      </c>
      <c r="D62">
        <v>0</v>
      </c>
      <c r="E62">
        <v>0</v>
      </c>
      <c r="F62">
        <v>3</v>
      </c>
      <c r="G62">
        <v>27</v>
      </c>
      <c r="H62" s="70"/>
    </row>
    <row r="63" spans="1:10" ht="15" hidden="1" thickBot="1" x14ac:dyDescent="0.35">
      <c r="A63" t="str">
        <v>H</v>
      </c>
      <c r="B63" t="str">
        <v>LUTTMANN Emmanuel</v>
      </c>
      <c r="C63" t="str">
        <v>CEGEE</v>
      </c>
      <c r="D63">
        <v>14</v>
      </c>
      <c r="E63">
        <v>36</v>
      </c>
      <c r="F63">
        <v>6</v>
      </c>
      <c r="G63">
        <v>27</v>
      </c>
      <c r="H63" s="70"/>
    </row>
    <row r="64" spans="1:10" ht="15" hidden="1" thickBot="1" x14ac:dyDescent="0.35">
      <c r="A64" t="str">
        <v>H</v>
      </c>
      <c r="B64" t="str">
        <v>MAGI Michel</v>
      </c>
      <c r="C64" t="str">
        <v>CEGEE</v>
      </c>
      <c r="D64">
        <v>6</v>
      </c>
      <c r="E64">
        <v>23</v>
      </c>
      <c r="F64">
        <v>6</v>
      </c>
      <c r="G64">
        <v>25</v>
      </c>
      <c r="H64" s="69"/>
    </row>
    <row r="65" spans="1:10" ht="15" hidden="1" thickBot="1" x14ac:dyDescent="0.35">
      <c r="A65" t="str">
        <v>H</v>
      </c>
      <c r="B65" t="str">
        <v>NICOLAS Alain</v>
      </c>
      <c r="C65" t="str">
        <v>CEGEE</v>
      </c>
      <c r="D65">
        <v>0</v>
      </c>
      <c r="E65">
        <v>0</v>
      </c>
      <c r="F65">
        <v>0</v>
      </c>
      <c r="G65">
        <v>0</v>
      </c>
      <c r="H65" s="70"/>
    </row>
    <row r="66" spans="1:10" ht="15" hidden="1" thickBot="1" x14ac:dyDescent="0.35">
      <c r="A66" t="str">
        <v>H</v>
      </c>
      <c r="B66" t="str">
        <v>ROLLAND Gautier</v>
      </c>
      <c r="C66" t="str">
        <v>CEGEE</v>
      </c>
      <c r="D66">
        <v>15</v>
      </c>
      <c r="E66">
        <v>35</v>
      </c>
      <c r="F66">
        <v>19</v>
      </c>
      <c r="G66">
        <v>41</v>
      </c>
      <c r="H66" s="70"/>
    </row>
    <row r="67" spans="1:10" ht="15" hidden="1" thickBot="1" x14ac:dyDescent="0.35">
      <c r="A67" t="str">
        <v>H</v>
      </c>
      <c r="B67" t="str">
        <v>ZAHM Francois</v>
      </c>
      <c r="C67" t="str">
        <v>CEGEE</v>
      </c>
      <c r="D67">
        <v>11</v>
      </c>
      <c r="E67">
        <v>29</v>
      </c>
      <c r="F67">
        <v>8</v>
      </c>
      <c r="G67">
        <v>24</v>
      </c>
      <c r="H67" s="69"/>
    </row>
    <row r="68" spans="1:10" ht="15" hidden="1" thickBot="1" x14ac:dyDescent="0.35">
      <c r="A68" t="str">
        <v>H</v>
      </c>
      <c r="B68" t="str">
        <v>ADAM Hubert</v>
      </c>
      <c r="C68" t="str">
        <v>CEHDF</v>
      </c>
      <c r="D68">
        <v>13</v>
      </c>
      <c r="E68">
        <v>31</v>
      </c>
      <c r="F68">
        <v>12</v>
      </c>
      <c r="G68">
        <v>37</v>
      </c>
      <c r="H68" s="70"/>
    </row>
    <row r="69" spans="1:10" ht="15" hidden="1" thickBot="1" x14ac:dyDescent="0.35">
      <c r="A69" t="str">
        <v>H</v>
      </c>
      <c r="B69" t="str">
        <v>BIOMEZ Florent</v>
      </c>
      <c r="C69" t="str">
        <v>CEHDF</v>
      </c>
      <c r="D69">
        <v>17</v>
      </c>
      <c r="E69">
        <v>37</v>
      </c>
      <c r="F69">
        <v>5</v>
      </c>
      <c r="G69">
        <v>23</v>
      </c>
      <c r="H69" s="70"/>
    </row>
    <row r="70" spans="1:10" ht="15" hidden="1" thickBot="1" x14ac:dyDescent="0.35">
      <c r="A70" t="str">
        <v>H</v>
      </c>
      <c r="B70" t="str">
        <v>DELAHAYE Olivier</v>
      </c>
      <c r="C70" t="str">
        <v>CEHDF</v>
      </c>
      <c r="D70">
        <v>22</v>
      </c>
      <c r="E70">
        <v>39</v>
      </c>
      <c r="F70">
        <v>8</v>
      </c>
      <c r="G70">
        <v>23</v>
      </c>
      <c r="H70" s="69"/>
    </row>
    <row r="71" spans="1:10" ht="15" hidden="1" thickBot="1" x14ac:dyDescent="0.35">
      <c r="A71" t="str">
        <v>H</v>
      </c>
      <c r="B71" t="str">
        <v>DEVLIES Thierry</v>
      </c>
      <c r="C71" t="str">
        <v>CEHDF</v>
      </c>
      <c r="D71">
        <v>8</v>
      </c>
      <c r="E71">
        <v>29</v>
      </c>
      <c r="F71">
        <v>14</v>
      </c>
      <c r="G71">
        <v>38</v>
      </c>
      <c r="H71" s="75"/>
    </row>
    <row r="72" spans="1:10" ht="15.6" customHeight="1" thickTop="1" thickBot="1" x14ac:dyDescent="0.35">
      <c r="A72" s="80" t="str">
        <v>F</v>
      </c>
      <c r="B72" s="80" t="str">
        <v>DUQUENNE Delphine</v>
      </c>
      <c r="C72" s="80" t="str">
        <v>CEHDF</v>
      </c>
      <c r="D72" s="80">
        <v>0</v>
      </c>
      <c r="E72">
        <v>0</v>
      </c>
      <c r="F72" s="80">
        <v>0</v>
      </c>
      <c r="G72">
        <v>0</v>
      </c>
      <c r="H72" s="87">
        <f>SUM(D72:F72)</f>
        <v>0</v>
      </c>
      <c r="I72" s="189" cm="1">
        <f t="array" ref="I72">SUMPRODUCT(LARGE((H72,H75,H76),{1;2;3}))</f>
        <v>79</v>
      </c>
      <c r="J72" s="187" t="s">
        <v>644</v>
      </c>
    </row>
    <row r="73" spans="1:10" ht="15" hidden="1" customHeight="1" thickBot="1" x14ac:dyDescent="0.35">
      <c r="A73" t="str">
        <v>H</v>
      </c>
      <c r="B73" t="str">
        <v>DUQUENNE Edouard</v>
      </c>
      <c r="C73" t="str">
        <v>CEHDF</v>
      </c>
      <c r="D73">
        <v>16</v>
      </c>
      <c r="E73">
        <v>43</v>
      </c>
      <c r="F73">
        <v>8</v>
      </c>
      <c r="G73">
        <v>32</v>
      </c>
      <c r="H73" s="79"/>
      <c r="I73" s="184"/>
      <c r="J73" s="188"/>
    </row>
    <row r="74" spans="1:10" ht="15" hidden="1" customHeight="1" thickBot="1" x14ac:dyDescent="0.35">
      <c r="A74" t="str">
        <v>H</v>
      </c>
      <c r="B74" t="str">
        <v>HOCHIN Didier</v>
      </c>
      <c r="C74" t="str">
        <v>CEHDF</v>
      </c>
      <c r="D74">
        <v>20</v>
      </c>
      <c r="E74">
        <v>38</v>
      </c>
      <c r="F74">
        <v>12</v>
      </c>
      <c r="G74">
        <v>28</v>
      </c>
      <c r="H74" s="82"/>
      <c r="I74" s="184"/>
      <c r="J74" s="188"/>
    </row>
    <row r="75" spans="1:10" ht="15.6" thickTop="1" thickBot="1" x14ac:dyDescent="0.35">
      <c r="A75" s="80" t="str">
        <v>F</v>
      </c>
      <c r="B75" s="80" t="str">
        <v>HOUSSIN Marie Christine</v>
      </c>
      <c r="C75" s="80" t="str">
        <v>CEHDF</v>
      </c>
      <c r="D75" s="80">
        <v>10</v>
      </c>
      <c r="E75">
        <v>38</v>
      </c>
      <c r="F75" s="80">
        <v>9</v>
      </c>
      <c r="G75">
        <v>36</v>
      </c>
      <c r="H75" s="87">
        <f t="shared" ref="H75:H76" si="2">SUM(D75:F75)</f>
        <v>57</v>
      </c>
      <c r="I75" s="193"/>
      <c r="J75" s="187"/>
    </row>
    <row r="76" spans="1:10" ht="15.6" thickTop="1" thickBot="1" x14ac:dyDescent="0.35">
      <c r="A76" s="80" t="str">
        <v>F</v>
      </c>
      <c r="B76" s="80" t="str">
        <v>SIMONIN Marie-Claire</v>
      </c>
      <c r="C76" s="80" t="str">
        <v>CEHDF</v>
      </c>
      <c r="D76" s="80">
        <v>3</v>
      </c>
      <c r="E76">
        <v>18</v>
      </c>
      <c r="F76" s="80">
        <v>1</v>
      </c>
      <c r="G76">
        <v>15</v>
      </c>
      <c r="H76" s="87">
        <f t="shared" si="2"/>
        <v>22</v>
      </c>
      <c r="I76" s="194"/>
      <c r="J76" s="187"/>
    </row>
    <row r="77" spans="1:10" ht="15" hidden="1" thickBot="1" x14ac:dyDescent="0.35">
      <c r="A77" t="str">
        <v>H</v>
      </c>
      <c r="B77" t="str">
        <v>SIMONIN Patrick</v>
      </c>
      <c r="C77" t="str">
        <v>CEHDF</v>
      </c>
      <c r="D77">
        <v>0</v>
      </c>
      <c r="E77">
        <v>0</v>
      </c>
      <c r="F77">
        <v>0</v>
      </c>
      <c r="G77">
        <v>0</v>
      </c>
      <c r="H77" s="76"/>
    </row>
    <row r="78" spans="1:10" ht="15" hidden="1" thickBot="1" x14ac:dyDescent="0.35">
      <c r="A78" t="str">
        <v>H</v>
      </c>
      <c r="B78" t="str">
        <v>VANLABEKE Julien</v>
      </c>
      <c r="C78" t="str">
        <v>CEHDF</v>
      </c>
      <c r="D78">
        <v>11</v>
      </c>
      <c r="E78">
        <v>22</v>
      </c>
      <c r="F78">
        <v>7</v>
      </c>
      <c r="G78">
        <v>23</v>
      </c>
      <c r="H78" s="70"/>
    </row>
    <row r="79" spans="1:10" ht="15" hidden="1" thickBot="1" x14ac:dyDescent="0.35">
      <c r="A79" t="str">
        <v>H</v>
      </c>
      <c r="B79" t="str">
        <v>VELU Sylvain</v>
      </c>
      <c r="C79" t="str">
        <v>CEHDF</v>
      </c>
      <c r="D79">
        <v>13</v>
      </c>
      <c r="E79">
        <v>32</v>
      </c>
      <c r="F79">
        <v>7</v>
      </c>
      <c r="G79">
        <v>27</v>
      </c>
      <c r="H79" s="71"/>
    </row>
    <row r="80" spans="1:10" ht="15" hidden="1" thickBot="1" x14ac:dyDescent="0.35">
      <c r="A80" t="str">
        <v>H</v>
      </c>
      <c r="B80" t="str">
        <v>VINSSIAT Jean-Paul</v>
      </c>
      <c r="C80" t="str">
        <v>CEHDF</v>
      </c>
      <c r="D80">
        <v>7</v>
      </c>
      <c r="E80">
        <v>22</v>
      </c>
      <c r="F80">
        <v>7</v>
      </c>
      <c r="G80">
        <v>29</v>
      </c>
      <c r="H80" s="82"/>
    </row>
    <row r="81" spans="1:10" ht="15.6" thickTop="1" thickBot="1" x14ac:dyDescent="0.35">
      <c r="A81" s="77" t="str">
        <v>F</v>
      </c>
      <c r="B81" s="77" t="str">
        <v>BAUDIN Anne</v>
      </c>
      <c r="C81" s="77" t="str">
        <v>CEIDF</v>
      </c>
      <c r="D81" s="77">
        <v>22</v>
      </c>
      <c r="E81">
        <v>33</v>
      </c>
      <c r="F81" s="77">
        <v>11</v>
      </c>
      <c r="G81">
        <v>20</v>
      </c>
      <c r="H81" s="86">
        <f>SUM(D81:F81)</f>
        <v>66</v>
      </c>
      <c r="I81" s="189" cm="1">
        <f t="array" ref="I81">SUMPRODUCT(LARGE((H81,H85,H87,H91,H102),{1;2;3}))</f>
        <v>137</v>
      </c>
      <c r="J81" s="185" t="s">
        <v>645</v>
      </c>
    </row>
    <row r="82" spans="1:10" ht="15" hidden="1" customHeight="1" thickBot="1" x14ac:dyDescent="0.35">
      <c r="A82" t="str">
        <v>H</v>
      </c>
      <c r="B82" t="str">
        <v>BAUDIN Gilles</v>
      </c>
      <c r="C82" t="str">
        <v>CEIDF</v>
      </c>
      <c r="D82">
        <v>0</v>
      </c>
      <c r="E82">
        <v>0</v>
      </c>
      <c r="F82">
        <v>0</v>
      </c>
      <c r="G82">
        <v>0</v>
      </c>
      <c r="H82" s="84"/>
      <c r="I82" s="184"/>
      <c r="J82" s="184"/>
    </row>
    <row r="83" spans="1:10" ht="15" hidden="1" customHeight="1" thickBot="1" x14ac:dyDescent="0.35">
      <c r="A83" t="str">
        <v>H</v>
      </c>
      <c r="B83" t="str">
        <v>BRKIC Alexandre</v>
      </c>
      <c r="C83" t="str">
        <v>CEIDF</v>
      </c>
      <c r="D83">
        <v>21</v>
      </c>
      <c r="E83">
        <v>37</v>
      </c>
      <c r="F83">
        <v>16</v>
      </c>
      <c r="G83">
        <v>35</v>
      </c>
      <c r="H83" s="74"/>
      <c r="I83" s="184"/>
      <c r="J83" s="184"/>
    </row>
    <row r="84" spans="1:10" ht="15" hidden="1" customHeight="1" thickBot="1" x14ac:dyDescent="0.35">
      <c r="A84" t="str">
        <v>H</v>
      </c>
      <c r="B84" t="str">
        <v>CHENOUNA Djilali</v>
      </c>
      <c r="C84" t="str">
        <v>CEIDF</v>
      </c>
      <c r="D84">
        <v>0</v>
      </c>
      <c r="E84">
        <v>0</v>
      </c>
      <c r="F84">
        <v>0</v>
      </c>
      <c r="G84">
        <v>0</v>
      </c>
      <c r="H84" s="81"/>
      <c r="I84" s="184"/>
      <c r="J84" s="184"/>
    </row>
    <row r="85" spans="1:10" ht="15.6" thickTop="1" thickBot="1" x14ac:dyDescent="0.35">
      <c r="A85" s="77" t="str">
        <v>F</v>
      </c>
      <c r="B85" s="77" t="str">
        <v>CHENOUNA Rachel</v>
      </c>
      <c r="C85" s="77" t="str">
        <v>CEIDF</v>
      </c>
      <c r="D85" s="77">
        <v>3</v>
      </c>
      <c r="E85">
        <v>24</v>
      </c>
      <c r="F85" s="77">
        <v>7</v>
      </c>
      <c r="G85">
        <v>42</v>
      </c>
      <c r="H85" s="86">
        <f>SUM(D85:F85)</f>
        <v>34</v>
      </c>
      <c r="I85" s="189"/>
      <c r="J85" s="185"/>
    </row>
    <row r="86" spans="1:10" ht="15" hidden="1" customHeight="1" thickBot="1" x14ac:dyDescent="0.35">
      <c r="A86" t="str">
        <v>H</v>
      </c>
      <c r="B86" t="str">
        <v>CHUSSEAU Cedric</v>
      </c>
      <c r="C86" t="str">
        <v>CEIDF</v>
      </c>
      <c r="D86">
        <v>8</v>
      </c>
      <c r="E86">
        <v>22</v>
      </c>
      <c r="F86">
        <v>16</v>
      </c>
      <c r="G86">
        <v>36</v>
      </c>
      <c r="H86" s="85"/>
      <c r="I86" s="184"/>
      <c r="J86" s="184"/>
    </row>
    <row r="87" spans="1:10" ht="15.6" thickTop="1" thickBot="1" x14ac:dyDescent="0.35">
      <c r="A87" s="77" t="str">
        <v>F</v>
      </c>
      <c r="B87" s="77" t="str">
        <v>CIRENI Maria-Grazia</v>
      </c>
      <c r="C87" s="77" t="str">
        <v>CEIDF</v>
      </c>
      <c r="D87" s="77">
        <v>0</v>
      </c>
      <c r="E87">
        <v>0</v>
      </c>
      <c r="F87" s="77">
        <v>0</v>
      </c>
      <c r="G87">
        <v>0</v>
      </c>
      <c r="H87" s="86">
        <f>SUM(D87:F87)</f>
        <v>0</v>
      </c>
      <c r="I87" s="189"/>
      <c r="J87" s="185"/>
    </row>
    <row r="88" spans="1:10" ht="15" hidden="1" customHeight="1" thickBot="1" x14ac:dyDescent="0.35">
      <c r="A88" t="str">
        <v>H</v>
      </c>
      <c r="B88" t="str">
        <v>DEFREMONT Christian</v>
      </c>
      <c r="C88" t="str">
        <v>CEIDF</v>
      </c>
      <c r="D88">
        <v>10</v>
      </c>
      <c r="E88">
        <v>30</v>
      </c>
      <c r="F88">
        <v>4</v>
      </c>
      <c r="G88">
        <v>18</v>
      </c>
      <c r="H88" s="83"/>
      <c r="I88" s="184"/>
      <c r="J88" s="184"/>
    </row>
    <row r="89" spans="1:10" ht="15" hidden="1" customHeight="1" thickBot="1" x14ac:dyDescent="0.35">
      <c r="A89" t="str">
        <v>H</v>
      </c>
      <c r="B89" t="str">
        <v>DELINDE Dany</v>
      </c>
      <c r="C89" t="str">
        <v>CEIDF</v>
      </c>
      <c r="D89">
        <v>2</v>
      </c>
      <c r="E89">
        <v>11</v>
      </c>
      <c r="F89">
        <v>1</v>
      </c>
      <c r="G89">
        <v>16</v>
      </c>
      <c r="H89" s="70"/>
      <c r="I89" s="184"/>
      <c r="J89" s="184"/>
    </row>
    <row r="90" spans="1:10" ht="15" hidden="1" customHeight="1" thickBot="1" x14ac:dyDescent="0.35">
      <c r="A90" t="str">
        <v>H</v>
      </c>
      <c r="B90" t="str">
        <v>DONADIEU Didier</v>
      </c>
      <c r="C90" t="str">
        <v>CEIDF</v>
      </c>
      <c r="D90">
        <v>9</v>
      </c>
      <c r="E90">
        <v>36</v>
      </c>
      <c r="F90">
        <v>10</v>
      </c>
      <c r="G90">
        <v>33</v>
      </c>
      <c r="H90" s="75"/>
      <c r="I90" s="184"/>
      <c r="J90" s="184"/>
    </row>
    <row r="91" spans="1:10" ht="15.6" thickTop="1" thickBot="1" x14ac:dyDescent="0.35">
      <c r="A91" s="77" t="str">
        <v>F</v>
      </c>
      <c r="B91" s="77" t="str">
        <v>FOUASSEAU-QUERBES Pascale</v>
      </c>
      <c r="C91" s="77" t="str">
        <v>CEIDF</v>
      </c>
      <c r="D91" s="77">
        <v>0</v>
      </c>
      <c r="E91">
        <v>7</v>
      </c>
      <c r="F91" s="77">
        <v>1</v>
      </c>
      <c r="G91">
        <v>17</v>
      </c>
      <c r="H91" s="86">
        <f>SUM(D91:F91)</f>
        <v>8</v>
      </c>
      <c r="I91" s="189"/>
      <c r="J91" s="185"/>
    </row>
    <row r="92" spans="1:10" ht="15" hidden="1" customHeight="1" thickBot="1" x14ac:dyDescent="0.35">
      <c r="A92" t="str">
        <v>H</v>
      </c>
      <c r="B92" t="str">
        <v>GONDOLE Philippe</v>
      </c>
      <c r="C92" t="str">
        <v>CEIDF</v>
      </c>
      <c r="D92">
        <v>9</v>
      </c>
      <c r="E92">
        <v>24</v>
      </c>
      <c r="F92">
        <v>10</v>
      </c>
      <c r="G92">
        <v>23</v>
      </c>
      <c r="H92" s="76"/>
      <c r="I92" s="184"/>
      <c r="J92" s="184"/>
    </row>
    <row r="93" spans="1:10" ht="15" hidden="1" customHeight="1" thickBot="1" x14ac:dyDescent="0.35">
      <c r="A93" t="str">
        <v>H</v>
      </c>
      <c r="B93" t="str">
        <v>HOUDOUIN Didier</v>
      </c>
      <c r="C93" t="str">
        <v>CEIDF</v>
      </c>
      <c r="D93">
        <v>19</v>
      </c>
      <c r="E93">
        <v>41</v>
      </c>
      <c r="F93">
        <v>16</v>
      </c>
      <c r="G93">
        <v>41</v>
      </c>
      <c r="H93" s="70"/>
      <c r="I93" s="184"/>
      <c r="J93" s="184"/>
    </row>
    <row r="94" spans="1:10" ht="15" hidden="1" customHeight="1" thickBot="1" x14ac:dyDescent="0.35">
      <c r="A94" t="str">
        <v>H</v>
      </c>
      <c r="B94" t="str">
        <v>ILLIVI Sylvain</v>
      </c>
      <c r="C94" t="str">
        <v>CEIDF</v>
      </c>
      <c r="D94">
        <v>11</v>
      </c>
      <c r="E94">
        <v>41</v>
      </c>
      <c r="F94">
        <v>2</v>
      </c>
      <c r="G94">
        <v>28</v>
      </c>
      <c r="H94" s="69"/>
      <c r="I94" s="184"/>
      <c r="J94" s="184"/>
    </row>
    <row r="95" spans="1:10" ht="15" hidden="1" customHeight="1" thickBot="1" x14ac:dyDescent="0.35">
      <c r="A95" t="str">
        <v>H</v>
      </c>
      <c r="B95" t="str">
        <v>LAMBILLON Sebastien</v>
      </c>
      <c r="C95" t="str">
        <v>CEIDF</v>
      </c>
      <c r="D95">
        <v>12</v>
      </c>
      <c r="E95">
        <v>25</v>
      </c>
      <c r="F95">
        <v>8</v>
      </c>
      <c r="G95">
        <v>21</v>
      </c>
      <c r="H95" s="70"/>
      <c r="I95" s="184"/>
      <c r="J95" s="184"/>
    </row>
    <row r="96" spans="1:10" ht="15" hidden="1" customHeight="1" thickBot="1" x14ac:dyDescent="0.35">
      <c r="A96" t="str">
        <v>H</v>
      </c>
      <c r="B96" t="str">
        <v>LE DRU Jean-Jacques</v>
      </c>
      <c r="C96" t="str">
        <v>CEIDF</v>
      </c>
      <c r="D96">
        <v>20</v>
      </c>
      <c r="E96">
        <v>43</v>
      </c>
      <c r="F96">
        <v>8</v>
      </c>
      <c r="G96">
        <v>27</v>
      </c>
      <c r="H96" s="70"/>
      <c r="I96" s="184"/>
      <c r="J96" s="184"/>
    </row>
    <row r="97" spans="1:10" ht="15" hidden="1" customHeight="1" thickBot="1" x14ac:dyDescent="0.35">
      <c r="A97" t="str">
        <v>H</v>
      </c>
      <c r="B97" t="str">
        <v>LECLERCQ Alexandre</v>
      </c>
      <c r="C97" t="str">
        <v>CEIDF</v>
      </c>
      <c r="D97">
        <v>4</v>
      </c>
      <c r="E97">
        <v>27</v>
      </c>
      <c r="F97">
        <v>7</v>
      </c>
      <c r="G97">
        <v>41</v>
      </c>
      <c r="H97" s="69"/>
      <c r="I97" s="184"/>
      <c r="J97" s="184"/>
    </row>
    <row r="98" spans="1:10" ht="15" hidden="1" customHeight="1" thickBot="1" x14ac:dyDescent="0.35">
      <c r="A98" t="str">
        <v>H</v>
      </c>
      <c r="B98" t="str">
        <v>LETHONGSAVARN Vivien</v>
      </c>
      <c r="C98" t="str">
        <v>CEIDF</v>
      </c>
      <c r="D98">
        <v>0</v>
      </c>
      <c r="E98">
        <v>0</v>
      </c>
      <c r="F98">
        <v>0</v>
      </c>
      <c r="G98">
        <v>0</v>
      </c>
      <c r="H98" s="70"/>
      <c r="I98" s="184"/>
      <c r="J98" s="184"/>
    </row>
    <row r="99" spans="1:10" ht="15" hidden="1" customHeight="1" thickBot="1" x14ac:dyDescent="0.35">
      <c r="A99" t="str">
        <v>H</v>
      </c>
      <c r="B99" t="str">
        <v>MEDENOUVO Rolic</v>
      </c>
      <c r="C99" t="str">
        <v>CEIDF</v>
      </c>
      <c r="D99">
        <v>8</v>
      </c>
      <c r="E99">
        <v>35</v>
      </c>
      <c r="F99">
        <v>12</v>
      </c>
      <c r="G99">
        <v>46</v>
      </c>
      <c r="H99" s="70"/>
      <c r="I99" s="184"/>
      <c r="J99" s="184"/>
    </row>
    <row r="100" spans="1:10" ht="15" hidden="1" customHeight="1" thickBot="1" x14ac:dyDescent="0.35">
      <c r="A100" t="str">
        <v>H</v>
      </c>
      <c r="B100" t="str">
        <v>MOSTEFAI Jean-Claude</v>
      </c>
      <c r="C100" t="str">
        <v>CEIDF</v>
      </c>
      <c r="D100">
        <v>8</v>
      </c>
      <c r="E100">
        <v>31</v>
      </c>
      <c r="F100">
        <v>10</v>
      </c>
      <c r="G100">
        <v>33</v>
      </c>
      <c r="H100" s="71"/>
      <c r="I100" s="184"/>
      <c r="J100" s="184"/>
    </row>
    <row r="101" spans="1:10" ht="15" hidden="1" customHeight="1" thickBot="1" x14ac:dyDescent="0.35">
      <c r="A101" t="str">
        <v>H</v>
      </c>
      <c r="B101" t="str">
        <v>MSICA Jean-Jacques</v>
      </c>
      <c r="C101" t="str">
        <v>CEIDF</v>
      </c>
      <c r="D101">
        <v>0</v>
      </c>
      <c r="E101">
        <v>0</v>
      </c>
      <c r="F101">
        <v>0</v>
      </c>
      <c r="G101">
        <v>0</v>
      </c>
      <c r="H101" s="82"/>
      <c r="I101" s="184"/>
      <c r="J101" s="184"/>
    </row>
    <row r="102" spans="1:10" ht="15.6" thickTop="1" thickBot="1" x14ac:dyDescent="0.35">
      <c r="A102" s="77" t="str">
        <v>F</v>
      </c>
      <c r="B102" s="77" t="str">
        <v>PERRIERE Valérie</v>
      </c>
      <c r="C102" s="77" t="str">
        <v>CEIDF</v>
      </c>
      <c r="D102" s="77">
        <v>5</v>
      </c>
      <c r="E102">
        <v>31</v>
      </c>
      <c r="F102" s="77">
        <v>1</v>
      </c>
      <c r="G102">
        <v>20</v>
      </c>
      <c r="H102" s="86">
        <f>SUM(D102:F102)</f>
        <v>37</v>
      </c>
      <c r="I102" s="189"/>
      <c r="J102" s="185"/>
    </row>
    <row r="103" spans="1:10" ht="15" hidden="1" thickBot="1" x14ac:dyDescent="0.35">
      <c r="A103" t="str">
        <v>H</v>
      </c>
      <c r="B103" t="str">
        <v>QUERBES Patrice</v>
      </c>
      <c r="C103" t="str">
        <v>CEIDF</v>
      </c>
      <c r="D103">
        <v>0</v>
      </c>
      <c r="E103">
        <v>0</v>
      </c>
      <c r="F103">
        <v>0</v>
      </c>
      <c r="G103">
        <v>0</v>
      </c>
      <c r="H103" s="83"/>
    </row>
    <row r="104" spans="1:10" ht="15" hidden="1" thickBot="1" x14ac:dyDescent="0.35">
      <c r="A104" t="str">
        <v>H</v>
      </c>
      <c r="B104" t="str">
        <v>RIEUNIER Jean-Rémi</v>
      </c>
      <c r="C104" t="str">
        <v>CEIDF</v>
      </c>
      <c r="D104">
        <v>25</v>
      </c>
      <c r="E104">
        <v>27</v>
      </c>
      <c r="F104">
        <v>29</v>
      </c>
      <c r="G104">
        <v>32</v>
      </c>
      <c r="H104" s="70"/>
    </row>
    <row r="105" spans="1:10" ht="15" hidden="1" thickBot="1" x14ac:dyDescent="0.35">
      <c r="A105" t="str">
        <v>H</v>
      </c>
      <c r="B105" t="str">
        <v>BOURSIER Anthony</v>
      </c>
      <c r="C105" t="str">
        <v>CELC</v>
      </c>
      <c r="D105">
        <v>17</v>
      </c>
      <c r="E105">
        <v>34</v>
      </c>
      <c r="F105">
        <v>17</v>
      </c>
      <c r="G105">
        <v>34</v>
      </c>
      <c r="H105" s="70"/>
    </row>
    <row r="106" spans="1:10" ht="15" hidden="1" thickBot="1" x14ac:dyDescent="0.35">
      <c r="A106" t="str">
        <v>H</v>
      </c>
      <c r="B106" t="str">
        <v>BRIGNON Michel</v>
      </c>
      <c r="C106" t="str">
        <v>CELC</v>
      </c>
      <c r="D106">
        <v>20</v>
      </c>
      <c r="E106">
        <v>39</v>
      </c>
      <c r="F106">
        <v>5</v>
      </c>
      <c r="G106">
        <v>22</v>
      </c>
      <c r="H106" s="71"/>
    </row>
    <row r="107" spans="1:10" ht="15" hidden="1" thickBot="1" x14ac:dyDescent="0.35">
      <c r="A107" t="str">
        <v>H</v>
      </c>
      <c r="B107" t="str">
        <v>DEPARDIEU Franck</v>
      </c>
      <c r="C107" t="str">
        <v>CELC</v>
      </c>
      <c r="D107">
        <v>14</v>
      </c>
      <c r="E107">
        <v>26</v>
      </c>
      <c r="F107">
        <v>19</v>
      </c>
      <c r="G107">
        <v>32</v>
      </c>
      <c r="H107" s="82"/>
    </row>
    <row r="108" spans="1:10" ht="15.6" thickTop="1" thickBot="1" x14ac:dyDescent="0.35">
      <c r="A108" s="80" t="str">
        <v>F</v>
      </c>
      <c r="B108" s="80" t="str">
        <v>DOUANGDARA EPOUSE QUEVAL Alice</v>
      </c>
      <c r="C108" s="80" t="str">
        <v>CELC</v>
      </c>
      <c r="D108" s="80">
        <v>10</v>
      </c>
      <c r="E108">
        <v>27</v>
      </c>
      <c r="F108" s="80">
        <v>5</v>
      </c>
      <c r="G108">
        <v>22</v>
      </c>
      <c r="H108" s="87">
        <f>SUM(D108:F108)</f>
        <v>42</v>
      </c>
      <c r="I108" s="189" cm="1">
        <f t="array" ref="I108">SUMPRODUCT(LARGE((H108,H110),{1;2}))</f>
        <v>95</v>
      </c>
      <c r="J108" s="183" t="s">
        <v>646</v>
      </c>
    </row>
    <row r="109" spans="1:10" ht="15" hidden="1" customHeight="1" thickBot="1" x14ac:dyDescent="0.35">
      <c r="A109" t="str">
        <v>H</v>
      </c>
      <c r="B109" t="str">
        <v>MARINIER Frederic</v>
      </c>
      <c r="C109" t="str">
        <v>CELC</v>
      </c>
      <c r="D109">
        <v>24</v>
      </c>
      <c r="E109">
        <v>33</v>
      </c>
      <c r="F109">
        <v>20</v>
      </c>
      <c r="G109">
        <v>32</v>
      </c>
      <c r="H109" s="78"/>
      <c r="I109" s="184"/>
      <c r="J109" s="184"/>
    </row>
    <row r="110" spans="1:10" ht="15.6" thickTop="1" thickBot="1" x14ac:dyDescent="0.35">
      <c r="A110" s="80" t="str">
        <v>F</v>
      </c>
      <c r="B110" s="80" t="str">
        <v>ROUGER Isabelle</v>
      </c>
      <c r="C110" s="80" t="str">
        <v>CELC</v>
      </c>
      <c r="D110" s="80">
        <v>11</v>
      </c>
      <c r="E110">
        <v>32</v>
      </c>
      <c r="F110" s="80">
        <v>10</v>
      </c>
      <c r="G110">
        <v>37</v>
      </c>
      <c r="H110" s="87">
        <f>SUM(D110:F110)</f>
        <v>53</v>
      </c>
      <c r="I110" s="189"/>
      <c r="J110" s="183"/>
    </row>
    <row r="111" spans="1:10" ht="15" hidden="1" thickBot="1" x14ac:dyDescent="0.35">
      <c r="A111" t="str">
        <v>H</v>
      </c>
      <c r="B111" t="str">
        <v>ROUGER Sylvain</v>
      </c>
      <c r="C111" t="str">
        <v>CELC</v>
      </c>
      <c r="D111">
        <v>0</v>
      </c>
      <c r="E111">
        <v>0</v>
      </c>
      <c r="F111">
        <v>0</v>
      </c>
      <c r="G111">
        <v>0</v>
      </c>
      <c r="H111" s="83"/>
    </row>
    <row r="112" spans="1:10" ht="15" hidden="1" thickBot="1" x14ac:dyDescent="0.35">
      <c r="A112" t="str">
        <v>H</v>
      </c>
      <c r="B112" t="str">
        <v>NUGUES Alain</v>
      </c>
      <c r="C112" t="str">
        <v>CELR</v>
      </c>
      <c r="D112">
        <v>7</v>
      </c>
      <c r="E112">
        <v>33</v>
      </c>
      <c r="F112">
        <v>4</v>
      </c>
      <c r="G112">
        <v>34</v>
      </c>
      <c r="H112" s="81"/>
    </row>
    <row r="113" spans="1:10" ht="15.6" thickTop="1" thickBot="1" x14ac:dyDescent="0.35">
      <c r="A113" s="77" t="str">
        <v>F</v>
      </c>
      <c r="B113" s="77" t="str">
        <v>NUGUES Françoise</v>
      </c>
      <c r="C113" s="77" t="str">
        <v>CELR</v>
      </c>
      <c r="D113" s="77">
        <v>11</v>
      </c>
      <c r="E113">
        <v>36</v>
      </c>
      <c r="F113" s="77">
        <v>2</v>
      </c>
      <c r="G113">
        <v>13</v>
      </c>
      <c r="H113" s="86">
        <f>SUM(D113:F113)</f>
        <v>49</v>
      </c>
      <c r="I113" s="88" cm="1">
        <f t="array" ref="I113">SUMPRODUCT(LARGE(H113,{1}))</f>
        <v>49</v>
      </c>
      <c r="J113" s="90" t="s">
        <v>647</v>
      </c>
    </row>
    <row r="114" spans="1:10" ht="15" hidden="1" thickBot="1" x14ac:dyDescent="0.35">
      <c r="A114" t="str">
        <v>H</v>
      </c>
      <c r="B114" t="str">
        <v>VIGIER Christophe</v>
      </c>
      <c r="C114" t="str">
        <v>CELR</v>
      </c>
      <c r="D114">
        <v>17</v>
      </c>
      <c r="E114">
        <v>32</v>
      </c>
      <c r="F114">
        <v>12</v>
      </c>
      <c r="G114">
        <v>24</v>
      </c>
      <c r="H114" s="83"/>
    </row>
    <row r="115" spans="1:10" ht="15" hidden="1" thickBot="1" x14ac:dyDescent="0.35">
      <c r="A115" t="str">
        <v>H</v>
      </c>
      <c r="B115" t="str">
        <v>LEURS Jean-Francois</v>
      </c>
      <c r="C115" t="str">
        <v>CEMP</v>
      </c>
      <c r="D115">
        <v>22</v>
      </c>
      <c r="E115">
        <v>33</v>
      </c>
      <c r="F115">
        <v>16</v>
      </c>
      <c r="G115">
        <v>28</v>
      </c>
      <c r="H115" s="69"/>
    </row>
    <row r="116" spans="1:10" ht="15" hidden="1" thickBot="1" x14ac:dyDescent="0.35">
      <c r="A116" t="str">
        <v>H</v>
      </c>
      <c r="B116" t="str">
        <v>CHIFFARD Yves</v>
      </c>
      <c r="C116" t="str">
        <v>CEN</v>
      </c>
      <c r="D116">
        <v>0</v>
      </c>
      <c r="E116">
        <v>0</v>
      </c>
      <c r="F116">
        <v>0</v>
      </c>
      <c r="G116">
        <v>0</v>
      </c>
      <c r="H116" s="70"/>
    </row>
    <row r="117" spans="1:10" ht="15" hidden="1" thickBot="1" x14ac:dyDescent="0.35">
      <c r="A117" t="str">
        <v>H</v>
      </c>
      <c r="B117" t="str">
        <v>CRIERE Frédéric</v>
      </c>
      <c r="C117" t="str">
        <v>CEN</v>
      </c>
      <c r="D117">
        <v>14</v>
      </c>
      <c r="E117">
        <v>28</v>
      </c>
      <c r="F117">
        <v>13</v>
      </c>
      <c r="G117">
        <v>27</v>
      </c>
      <c r="H117" s="75"/>
    </row>
    <row r="118" spans="1:10" ht="15.6" thickTop="1" thickBot="1" x14ac:dyDescent="0.35">
      <c r="A118" s="80" t="str">
        <v>F</v>
      </c>
      <c r="B118" s="80" t="str">
        <v>DESMARAIS Catherine</v>
      </c>
      <c r="C118" s="80" t="str">
        <v>CEN</v>
      </c>
      <c r="D118" s="80">
        <v>12</v>
      </c>
      <c r="E118">
        <v>28</v>
      </c>
      <c r="F118" s="80">
        <v>14</v>
      </c>
      <c r="G118">
        <v>32</v>
      </c>
      <c r="H118" s="87">
        <f>SUM(D118:F118)</f>
        <v>54</v>
      </c>
      <c r="I118" s="189" cm="1">
        <f t="array" ref="I118">SUMPRODUCT(LARGE((H118,H121),{1;2}))</f>
        <v>103</v>
      </c>
      <c r="J118" s="183" t="s">
        <v>648</v>
      </c>
    </row>
    <row r="119" spans="1:10" ht="15" hidden="1" customHeight="1" thickBot="1" x14ac:dyDescent="0.35">
      <c r="A119" t="str">
        <v>H</v>
      </c>
      <c r="B119" t="str">
        <v>LIEUPART Thierry</v>
      </c>
      <c r="C119" t="str">
        <v>CEN</v>
      </c>
      <c r="D119">
        <v>10</v>
      </c>
      <c r="E119">
        <v>22</v>
      </c>
      <c r="F119">
        <v>4</v>
      </c>
      <c r="G119">
        <v>20</v>
      </c>
      <c r="H119" s="76"/>
      <c r="I119" s="184"/>
      <c r="J119" s="184"/>
    </row>
    <row r="120" spans="1:10" ht="15" hidden="1" customHeight="1" thickBot="1" x14ac:dyDescent="0.35">
      <c r="A120" t="str">
        <v>H</v>
      </c>
      <c r="B120" t="str">
        <v>LIGOUGNE Jean-Christophe</v>
      </c>
      <c r="C120" t="str">
        <v>CEN</v>
      </c>
      <c r="D120">
        <v>14</v>
      </c>
      <c r="E120">
        <v>28</v>
      </c>
      <c r="F120">
        <v>18</v>
      </c>
      <c r="G120">
        <v>36</v>
      </c>
      <c r="H120" s="75"/>
      <c r="I120" s="184"/>
      <c r="J120" s="184"/>
    </row>
    <row r="121" spans="1:10" ht="15.6" thickTop="1" thickBot="1" x14ac:dyDescent="0.35">
      <c r="A121" s="80" t="str">
        <v>F</v>
      </c>
      <c r="B121" s="80" t="str">
        <v>VARCHON Christine</v>
      </c>
      <c r="C121" s="80" t="str">
        <v>CEN</v>
      </c>
      <c r="D121" s="80">
        <v>8</v>
      </c>
      <c r="E121">
        <v>34</v>
      </c>
      <c r="F121" s="80">
        <v>7</v>
      </c>
      <c r="G121">
        <v>33</v>
      </c>
      <c r="H121" s="87">
        <f>SUM(D121:F121)</f>
        <v>49</v>
      </c>
      <c r="I121" s="189"/>
      <c r="J121" s="183"/>
    </row>
    <row r="122" spans="1:10" ht="15" hidden="1" thickBot="1" x14ac:dyDescent="0.35">
      <c r="A122" t="str">
        <v>H</v>
      </c>
      <c r="B122" t="str">
        <v>AGUEL Mohamed</v>
      </c>
      <c r="C122" t="str">
        <v>CEPAC</v>
      </c>
      <c r="D122">
        <v>1</v>
      </c>
      <c r="E122">
        <v>14</v>
      </c>
      <c r="F122">
        <v>3</v>
      </c>
      <c r="G122">
        <v>20</v>
      </c>
      <c r="H122" s="76"/>
    </row>
    <row r="123" spans="1:10" ht="15" hidden="1" thickBot="1" x14ac:dyDescent="0.35">
      <c r="A123" t="str">
        <v>H</v>
      </c>
      <c r="B123" t="str">
        <v>MICELI Laurent</v>
      </c>
      <c r="C123" t="str">
        <v>CEPAC</v>
      </c>
      <c r="D123">
        <v>26</v>
      </c>
      <c r="E123">
        <v>34</v>
      </c>
      <c r="F123">
        <v>22</v>
      </c>
      <c r="G123">
        <v>32</v>
      </c>
      <c r="H123" s="70"/>
    </row>
    <row r="124" spans="1:10" ht="15" hidden="1" thickBot="1" x14ac:dyDescent="0.35">
      <c r="A124" t="str">
        <v>H</v>
      </c>
      <c r="B124" t="str">
        <v>MORFIN Alain</v>
      </c>
      <c r="C124" t="str">
        <v>CEPAC</v>
      </c>
      <c r="D124">
        <v>16</v>
      </c>
      <c r="E124">
        <v>29</v>
      </c>
      <c r="F124">
        <v>16</v>
      </c>
      <c r="G124">
        <v>31</v>
      </c>
      <c r="H124" s="69"/>
    </row>
    <row r="125" spans="1:10" ht="15" hidden="1" thickBot="1" x14ac:dyDescent="0.35">
      <c r="A125" t="str">
        <v>H</v>
      </c>
      <c r="B125" t="str">
        <v>MOTREFF Thierry</v>
      </c>
      <c r="C125" t="str">
        <v>CEPAC</v>
      </c>
      <c r="D125">
        <v>7</v>
      </c>
      <c r="E125">
        <v>33</v>
      </c>
      <c r="F125">
        <v>6</v>
      </c>
      <c r="G125">
        <v>35</v>
      </c>
      <c r="H125" s="75"/>
    </row>
    <row r="126" spans="1:10" ht="15.6" thickTop="1" thickBot="1" x14ac:dyDescent="0.35">
      <c r="A126" s="77" t="str">
        <v>F</v>
      </c>
      <c r="B126" s="77" t="str">
        <v>PARISSE Agnes</v>
      </c>
      <c r="C126" s="77" t="str">
        <v>CEPAC</v>
      </c>
      <c r="D126" s="77">
        <v>10</v>
      </c>
      <c r="E126">
        <v>27</v>
      </c>
      <c r="F126" s="77">
        <v>7</v>
      </c>
      <c r="G126">
        <v>24</v>
      </c>
      <c r="H126" s="86">
        <f>SUM(D126:F126)</f>
        <v>44</v>
      </c>
      <c r="I126" s="88" cm="1">
        <f t="array" ref="I126">SUMPRODUCT(LARGE(H126,{1}))</f>
        <v>44</v>
      </c>
      <c r="J126" s="90" t="s">
        <v>649</v>
      </c>
    </row>
    <row r="127" spans="1:10" ht="15" hidden="1" thickBot="1" x14ac:dyDescent="0.35">
      <c r="A127" t="str">
        <v>H</v>
      </c>
      <c r="B127" t="str">
        <v>PIERRE Herve</v>
      </c>
      <c r="C127" t="str">
        <v>CEPAC</v>
      </c>
      <c r="D127">
        <v>18</v>
      </c>
      <c r="E127">
        <v>36</v>
      </c>
      <c r="F127">
        <v>13</v>
      </c>
      <c r="G127">
        <v>30</v>
      </c>
      <c r="H127" s="79"/>
    </row>
    <row r="128" spans="1:10" ht="15" hidden="1" thickBot="1" x14ac:dyDescent="0.35">
      <c r="A128" t="str">
        <v>H</v>
      </c>
      <c r="B128" t="str">
        <v>CHOUVELON Bruno</v>
      </c>
      <c r="C128" t="str">
        <v>CEPAL</v>
      </c>
      <c r="D128">
        <v>11</v>
      </c>
      <c r="E128">
        <v>33</v>
      </c>
      <c r="F128">
        <v>5</v>
      </c>
      <c r="G128">
        <v>22</v>
      </c>
      <c r="H128" s="72"/>
    </row>
    <row r="129" spans="1:10" ht="15" hidden="1" thickBot="1" x14ac:dyDescent="0.35">
      <c r="A129" t="str">
        <v>H</v>
      </c>
      <c r="B129" t="str">
        <v>FERNANDEZ Alain</v>
      </c>
      <c r="C129" t="str">
        <v>CEPAL</v>
      </c>
      <c r="D129">
        <v>15</v>
      </c>
      <c r="E129">
        <v>42</v>
      </c>
      <c r="F129">
        <v>10</v>
      </c>
      <c r="G129">
        <v>39</v>
      </c>
      <c r="H129" s="70"/>
    </row>
    <row r="130" spans="1:10" ht="15" hidden="1" thickBot="1" x14ac:dyDescent="0.35">
      <c r="A130" t="str">
        <v>H</v>
      </c>
      <c r="B130" t="str">
        <v>BARROT Michel</v>
      </c>
      <c r="C130" t="str">
        <v>NATIXIS</v>
      </c>
      <c r="D130">
        <v>19</v>
      </c>
      <c r="E130">
        <v>40</v>
      </c>
      <c r="F130">
        <v>13</v>
      </c>
      <c r="G130">
        <v>34</v>
      </c>
      <c r="H130" s="69"/>
    </row>
    <row r="131" spans="1:10" ht="15" hidden="1" thickBot="1" x14ac:dyDescent="0.35">
      <c r="A131" t="str">
        <v>H</v>
      </c>
      <c r="B131" t="str">
        <v>CHEA Xavier</v>
      </c>
      <c r="C131" t="str">
        <v>NATIXIS</v>
      </c>
      <c r="D131">
        <v>13</v>
      </c>
      <c r="E131">
        <v>31</v>
      </c>
      <c r="F131">
        <v>17</v>
      </c>
      <c r="G131">
        <v>35</v>
      </c>
      <c r="H131" s="70"/>
    </row>
    <row r="132" spans="1:10" ht="15" hidden="1" thickBot="1" x14ac:dyDescent="0.35">
      <c r="A132" t="str">
        <v>H</v>
      </c>
      <c r="B132" t="str">
        <v>DESENS DE LAVIGERIE Alain</v>
      </c>
      <c r="C132" t="str">
        <v>NATIXIS</v>
      </c>
      <c r="D132">
        <v>14</v>
      </c>
      <c r="E132">
        <v>28</v>
      </c>
      <c r="F132">
        <v>9</v>
      </c>
      <c r="G132">
        <v>25</v>
      </c>
      <c r="H132" s="70"/>
    </row>
    <row r="133" spans="1:10" ht="15" hidden="1" thickBot="1" x14ac:dyDescent="0.35">
      <c r="A133" t="str">
        <v>H</v>
      </c>
      <c r="B133" t="str">
        <v>FRANCHI Antoine</v>
      </c>
      <c r="C133" t="str">
        <v>NATIXIS</v>
      </c>
      <c r="D133">
        <v>15</v>
      </c>
      <c r="E133">
        <v>36</v>
      </c>
      <c r="F133">
        <v>15</v>
      </c>
      <c r="G133">
        <v>33</v>
      </c>
      <c r="H133" s="71"/>
    </row>
    <row r="134" spans="1:10" ht="15" hidden="1" thickBot="1" x14ac:dyDescent="0.35">
      <c r="A134" t="str">
        <v>H</v>
      </c>
      <c r="B134" t="str">
        <v>HADDAR Sidi</v>
      </c>
      <c r="C134" t="str">
        <v>NATIXIS</v>
      </c>
      <c r="D134">
        <v>0</v>
      </c>
      <c r="E134">
        <v>0</v>
      </c>
      <c r="F134">
        <v>16</v>
      </c>
      <c r="G134">
        <v>26</v>
      </c>
      <c r="H134" s="72"/>
    </row>
    <row r="135" spans="1:10" ht="15" hidden="1" thickBot="1" x14ac:dyDescent="0.35">
      <c r="A135" t="str">
        <v>H</v>
      </c>
      <c r="B135" t="str">
        <v>LEIBMANN Laurent</v>
      </c>
      <c r="C135" t="str">
        <v>NATIXIS</v>
      </c>
      <c r="D135">
        <v>20</v>
      </c>
      <c r="E135">
        <v>35</v>
      </c>
      <c r="F135">
        <v>13</v>
      </c>
      <c r="G135">
        <v>29</v>
      </c>
      <c r="H135" s="70"/>
    </row>
    <row r="136" spans="1:10" ht="15" hidden="1" thickBot="1" x14ac:dyDescent="0.35">
      <c r="A136" t="str">
        <v>H</v>
      </c>
      <c r="B136" t="str">
        <v>PARISSE Jean-Louis</v>
      </c>
      <c r="C136" t="str">
        <v>NATIXIS</v>
      </c>
      <c r="D136">
        <v>20</v>
      </c>
      <c r="E136">
        <v>35</v>
      </c>
      <c r="F136">
        <v>17</v>
      </c>
      <c r="G136">
        <v>33</v>
      </c>
      <c r="H136" s="75"/>
    </row>
    <row r="137" spans="1:10" ht="15.6" thickTop="1" thickBot="1" x14ac:dyDescent="0.35">
      <c r="A137" s="80" t="str">
        <v>F</v>
      </c>
      <c r="B137" s="80" t="str">
        <v>REYJAL Christine</v>
      </c>
      <c r="C137" s="80" t="str">
        <v>NATIXIS</v>
      </c>
      <c r="D137" s="80">
        <v>0</v>
      </c>
      <c r="E137">
        <v>0</v>
      </c>
      <c r="F137" s="80">
        <v>0</v>
      </c>
      <c r="G137">
        <v>0</v>
      </c>
      <c r="H137" s="87">
        <f>SUM(D137:F137)</f>
        <v>0</v>
      </c>
      <c r="I137" s="189" cm="1">
        <f t="array" ref="I137">SUMPRODUCT(LARGE((H137,H139),{1;2}))</f>
        <v>0</v>
      </c>
      <c r="J137" s="183"/>
    </row>
    <row r="138" spans="1:10" ht="15" hidden="1" customHeight="1" thickBot="1" x14ac:dyDescent="0.35">
      <c r="A138" t="str">
        <v>H</v>
      </c>
      <c r="B138" t="str">
        <v>REYJAL Thierry</v>
      </c>
      <c r="C138" t="str">
        <v>NATIXIS</v>
      </c>
      <c r="D138">
        <v>10</v>
      </c>
      <c r="E138">
        <v>30</v>
      </c>
      <c r="F138">
        <v>10</v>
      </c>
      <c r="G138">
        <v>32</v>
      </c>
      <c r="H138" s="85"/>
      <c r="I138" s="184"/>
      <c r="J138" s="184"/>
    </row>
    <row r="139" spans="1:10" ht="15.6" thickTop="1" thickBot="1" x14ac:dyDescent="0.35">
      <c r="A139" s="80" t="str">
        <v>F</v>
      </c>
      <c r="B139" s="80" t="str">
        <v>VERGNE Catherine</v>
      </c>
      <c r="C139" s="80" t="str">
        <v>NATIXIS</v>
      </c>
      <c r="D139" s="80">
        <v>0</v>
      </c>
      <c r="E139">
        <v>0</v>
      </c>
      <c r="F139" s="80">
        <v>0</v>
      </c>
      <c r="G139">
        <v>0</v>
      </c>
      <c r="H139" s="87">
        <f>SUM(D139:F139)</f>
        <v>0</v>
      </c>
      <c r="I139" s="189"/>
      <c r="J139" s="183"/>
    </row>
    <row r="140" spans="1:10" ht="15" hidden="1" thickBot="1" x14ac:dyDescent="0.35">
      <c r="A140" t="str">
        <v>H</v>
      </c>
      <c r="B140" t="str">
        <v>VERGNE Régis</v>
      </c>
      <c r="C140" t="str">
        <v>NATIXIS</v>
      </c>
      <c r="D140">
        <v>13</v>
      </c>
      <c r="E140">
        <v>31</v>
      </c>
      <c r="F140">
        <v>7</v>
      </c>
      <c r="G140">
        <v>29</v>
      </c>
      <c r="H140" s="83"/>
    </row>
    <row r="141" spans="1:10" ht="15" thickTop="1" x14ac:dyDescent="0.3"/>
  </sheetData>
  <autoFilter ref="A2:F140" xr:uid="{A77B68CC-CAFC-4543-BCE7-399B4F48B379}">
    <filterColumn colId="0">
      <filters>
        <filter val="F"/>
      </filters>
    </filterColumn>
  </autoFilter>
  <mergeCells count="19">
    <mergeCell ref="I108:I110"/>
    <mergeCell ref="I118:I121"/>
    <mergeCell ref="I137:I139"/>
    <mergeCell ref="A1:I1"/>
    <mergeCell ref="I22:I24"/>
    <mergeCell ref="I31:I32"/>
    <mergeCell ref="I44:I50"/>
    <mergeCell ref="I59:I60"/>
    <mergeCell ref="I72:I76"/>
    <mergeCell ref="I81:I102"/>
    <mergeCell ref="J137:J139"/>
    <mergeCell ref="J108:J110"/>
    <mergeCell ref="J59:J60"/>
    <mergeCell ref="J22:J24"/>
    <mergeCell ref="J44:J50"/>
    <mergeCell ref="J81:J102"/>
    <mergeCell ref="J31:J32"/>
    <mergeCell ref="J72:J76"/>
    <mergeCell ref="J118:J121"/>
  </mergeCells>
  <conditionalFormatting sqref="I16:I139">
    <cfRule type="top10" dxfId="49" priority="1" rank="1"/>
  </conditionalFormatting>
  <pageMargins left="0.7" right="0.7" top="0.75" bottom="0.75" header="0.3" footer="0.3"/>
  <pageSetup paperSize="9" scale="8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2BA11-9C8E-44DA-A421-066BEA868DB5}">
  <sheetPr filterMode="1">
    <tabColor theme="8" tint="0.79998168889431442"/>
    <pageSetUpPr fitToPage="1"/>
  </sheetPr>
  <dimension ref="A1:J141"/>
  <sheetViews>
    <sheetView topLeftCell="C1" workbookViewId="0">
      <selection activeCell="L126" sqref="L126"/>
    </sheetView>
  </sheetViews>
  <sheetFormatPr baseColWidth="10" defaultColWidth="10.6640625" defaultRowHeight="14.4" x14ac:dyDescent="0.3"/>
  <cols>
    <col min="1" max="1" width="7" bestFit="1" customWidth="1"/>
    <col min="2" max="2" width="31.88671875" bestFit="1" customWidth="1"/>
    <col min="4" max="4" width="0" hidden="1" customWidth="1"/>
    <col min="5" max="5" width="11.5546875" customWidth="1"/>
    <col min="6" max="6" width="0" hidden="1" customWidth="1"/>
    <col min="7" max="7" width="11.5546875" customWidth="1"/>
    <col min="9" max="9" width="11.88671875" bestFit="1" customWidth="1"/>
  </cols>
  <sheetData>
    <row r="1" spans="1:10" ht="18.600000000000001" thickBot="1" x14ac:dyDescent="0.4">
      <c r="A1" s="190" t="s">
        <v>650</v>
      </c>
      <c r="B1" s="190"/>
      <c r="C1" s="190"/>
      <c r="D1" s="190"/>
      <c r="E1" s="184"/>
      <c r="F1" s="190"/>
      <c r="G1" s="184"/>
      <c r="H1" s="190"/>
      <c r="I1" s="190"/>
    </row>
    <row r="2" spans="1:10" ht="15.6" thickTop="1" thickBot="1" x14ac:dyDescent="0.35">
      <c r="A2" s="89" t="str" cm="1">
        <f t="array" ref="A2:G140">'Feuille saisie score'!A1:G139</f>
        <v>Sexe</v>
      </c>
      <c r="B2" s="89" t="str">
        <v>Joueur</v>
      </c>
      <c r="C2" s="89" t="str">
        <v>Equipe</v>
      </c>
      <c r="D2" s="89" t="str">
        <v>Brut Pulnoy</v>
      </c>
      <c r="E2" s="90" t="str">
        <v>Net Pulnoy</v>
      </c>
      <c r="F2" s="89" t="str">
        <v>Brut Aingeray</v>
      </c>
      <c r="G2" s="90" t="str">
        <v>Net Aingeray</v>
      </c>
      <c r="H2" s="89" t="s">
        <v>651</v>
      </c>
      <c r="I2" s="90" t="s">
        <v>636</v>
      </c>
    </row>
    <row r="3" spans="1:10" ht="15.6" hidden="1" thickTop="1" thickBot="1" x14ac:dyDescent="0.35">
      <c r="A3" t="str">
        <v>H</v>
      </c>
      <c r="B3" t="str">
        <v>CORDIER Matthieu</v>
      </c>
      <c r="C3" t="str">
        <v>Banque Palatine</v>
      </c>
      <c r="D3">
        <v>28</v>
      </c>
      <c r="E3">
        <v>31</v>
      </c>
      <c r="F3">
        <v>28</v>
      </c>
      <c r="G3">
        <v>34</v>
      </c>
      <c r="H3" s="83"/>
    </row>
    <row r="4" spans="1:10" ht="15.6" hidden="1" thickTop="1" thickBot="1" x14ac:dyDescent="0.35">
      <c r="A4" t="str">
        <v>H</v>
      </c>
      <c r="B4" t="str">
        <v>GAMBILLO Franco</v>
      </c>
      <c r="C4" t="str">
        <v>Banque Palatine</v>
      </c>
      <c r="D4">
        <v>18</v>
      </c>
      <c r="E4">
        <v>36</v>
      </c>
      <c r="F4">
        <v>8</v>
      </c>
      <c r="G4">
        <v>27</v>
      </c>
      <c r="H4" s="70"/>
    </row>
    <row r="5" spans="1:10" ht="15.6" hidden="1" thickTop="1" thickBot="1" x14ac:dyDescent="0.35">
      <c r="A5" t="str">
        <v>H</v>
      </c>
      <c r="B5" t="str">
        <v>GRASSIOT Alexis</v>
      </c>
      <c r="C5" t="str">
        <v>Banque Palatine</v>
      </c>
      <c r="D5">
        <v>13</v>
      </c>
      <c r="E5">
        <v>23</v>
      </c>
      <c r="F5">
        <v>10</v>
      </c>
      <c r="G5">
        <v>24</v>
      </c>
      <c r="H5" s="70"/>
    </row>
    <row r="6" spans="1:10" ht="15.6" hidden="1" thickTop="1" thickBot="1" x14ac:dyDescent="0.35">
      <c r="A6" t="str">
        <v>H</v>
      </c>
      <c r="B6" t="str">
        <v>LAMOUR Eric</v>
      </c>
      <c r="C6" t="str">
        <v>Banque Palatine</v>
      </c>
      <c r="D6">
        <v>28</v>
      </c>
      <c r="E6">
        <v>43</v>
      </c>
      <c r="F6">
        <v>12</v>
      </c>
      <c r="G6">
        <v>28</v>
      </c>
      <c r="H6" s="71"/>
    </row>
    <row r="7" spans="1:10" ht="15.6" hidden="1" thickTop="1" thickBot="1" x14ac:dyDescent="0.35">
      <c r="A7" t="str">
        <v>H</v>
      </c>
      <c r="B7" t="str">
        <v>POULALION Fabrice</v>
      </c>
      <c r="C7" t="str">
        <v>Banque Palatine</v>
      </c>
      <c r="D7">
        <v>23</v>
      </c>
      <c r="E7">
        <v>45</v>
      </c>
      <c r="F7">
        <v>7</v>
      </c>
      <c r="G7">
        <v>26</v>
      </c>
      <c r="H7" s="72"/>
    </row>
    <row r="8" spans="1:10" ht="15.6" hidden="1" thickTop="1" thickBot="1" x14ac:dyDescent="0.35">
      <c r="A8" t="str">
        <v>H</v>
      </c>
      <c r="B8" t="str">
        <v>BERTON Nicolas</v>
      </c>
      <c r="C8" t="str">
        <v>BPALC</v>
      </c>
      <c r="D8">
        <v>16</v>
      </c>
      <c r="E8">
        <v>32</v>
      </c>
      <c r="F8">
        <v>19</v>
      </c>
      <c r="G8">
        <v>36</v>
      </c>
      <c r="H8" s="70"/>
    </row>
    <row r="9" spans="1:10" ht="15.6" hidden="1" thickTop="1" thickBot="1" x14ac:dyDescent="0.35">
      <c r="A9" t="str">
        <v>H</v>
      </c>
      <c r="B9" t="str">
        <v>HOUPIN Gilles</v>
      </c>
      <c r="C9" t="str">
        <v>BPALC</v>
      </c>
      <c r="D9">
        <v>14</v>
      </c>
      <c r="E9">
        <v>27</v>
      </c>
      <c r="F9">
        <v>0</v>
      </c>
      <c r="G9">
        <v>0</v>
      </c>
      <c r="H9" s="69"/>
    </row>
    <row r="10" spans="1:10" ht="15.6" hidden="1" thickTop="1" thickBot="1" x14ac:dyDescent="0.35">
      <c r="A10" t="str">
        <v>H</v>
      </c>
      <c r="B10" t="str">
        <v>LEMAIRE Nicolas</v>
      </c>
      <c r="C10" t="str">
        <v>BPALC</v>
      </c>
      <c r="D10">
        <v>17</v>
      </c>
      <c r="E10">
        <v>33</v>
      </c>
      <c r="F10">
        <v>15</v>
      </c>
      <c r="G10">
        <v>31</v>
      </c>
      <c r="H10" s="70"/>
    </row>
    <row r="11" spans="1:10" ht="15.6" hidden="1" thickTop="1" thickBot="1" x14ac:dyDescent="0.35">
      <c r="A11" t="str">
        <v>H</v>
      </c>
      <c r="B11" t="str">
        <v>PESTA Jonathan</v>
      </c>
      <c r="C11" t="str">
        <v>BPALC</v>
      </c>
      <c r="D11">
        <v>16</v>
      </c>
      <c r="E11">
        <v>34</v>
      </c>
      <c r="F11">
        <v>11</v>
      </c>
      <c r="G11">
        <v>30</v>
      </c>
      <c r="H11" s="70"/>
    </row>
    <row r="12" spans="1:10" ht="15.6" hidden="1" thickTop="1" thickBot="1" x14ac:dyDescent="0.35">
      <c r="A12" t="str">
        <v>H</v>
      </c>
      <c r="B12" t="str">
        <v>PETITFRERE Olivier</v>
      </c>
      <c r="C12" t="str">
        <v>BPALC</v>
      </c>
      <c r="D12">
        <v>0</v>
      </c>
      <c r="E12">
        <v>0</v>
      </c>
      <c r="F12">
        <v>15</v>
      </c>
      <c r="G12">
        <v>29</v>
      </c>
      <c r="H12" s="71"/>
    </row>
    <row r="13" spans="1:10" ht="15.6" hidden="1" thickTop="1" thickBot="1" x14ac:dyDescent="0.35">
      <c r="A13" t="str">
        <v>H</v>
      </c>
      <c r="B13" t="str">
        <v>SEMBLAT Carol Charles</v>
      </c>
      <c r="C13" t="str">
        <v>BPALC</v>
      </c>
      <c r="D13">
        <v>23</v>
      </c>
      <c r="E13">
        <v>41</v>
      </c>
      <c r="F13">
        <v>16</v>
      </c>
      <c r="G13">
        <v>34</v>
      </c>
      <c r="H13" s="72"/>
    </row>
    <row r="14" spans="1:10" ht="15.6" hidden="1" thickTop="1" thickBot="1" x14ac:dyDescent="0.35">
      <c r="A14" t="str">
        <v>H</v>
      </c>
      <c r="B14" t="str">
        <v>WEBER Philippe</v>
      </c>
      <c r="C14" t="str">
        <v>BPALC</v>
      </c>
      <c r="D14">
        <v>20</v>
      </c>
      <c r="E14">
        <v>36</v>
      </c>
      <c r="F14">
        <v>10</v>
      </c>
      <c r="G14">
        <v>24</v>
      </c>
      <c r="H14" s="70"/>
    </row>
    <row r="15" spans="1:10" ht="15.6" hidden="1" thickTop="1" thickBot="1" x14ac:dyDescent="0.35">
      <c r="A15" t="str">
        <v>H</v>
      </c>
      <c r="B15" t="str">
        <v>BLANCHARD Philippe</v>
      </c>
      <c r="C15" t="str">
        <v>BPAURA</v>
      </c>
      <c r="D15">
        <v>24</v>
      </c>
      <c r="E15">
        <v>34</v>
      </c>
      <c r="F15">
        <v>22</v>
      </c>
      <c r="G15">
        <v>34</v>
      </c>
      <c r="H15" s="75"/>
    </row>
    <row r="16" spans="1:10" ht="15.6" thickTop="1" thickBot="1" x14ac:dyDescent="0.35">
      <c r="A16" s="77" t="str">
        <v>F</v>
      </c>
      <c r="B16" s="77" t="str">
        <v>CREPET NIGON Sandrine</v>
      </c>
      <c r="C16" s="77" t="str">
        <v>BPAURA</v>
      </c>
      <c r="D16" s="77">
        <v>4</v>
      </c>
      <c r="E16" s="93">
        <v>28</v>
      </c>
      <c r="F16" s="91">
        <v>3</v>
      </c>
      <c r="G16" s="93">
        <v>27</v>
      </c>
      <c r="H16" s="77">
        <f>SUM(E16,G16)</f>
        <v>55</v>
      </c>
      <c r="I16" s="88" cm="1">
        <f t="array" ref="I16">SUMPRODUCT(LARGE(H16,{1}))</f>
        <v>55</v>
      </c>
      <c r="J16" s="89" t="s">
        <v>649</v>
      </c>
    </row>
    <row r="17" spans="1:10" ht="15.6" hidden="1" thickTop="1" thickBot="1" x14ac:dyDescent="0.35">
      <c r="A17" t="str">
        <v>H</v>
      </c>
      <c r="B17" t="str">
        <v>GEA Bernard</v>
      </c>
      <c r="C17" t="str">
        <v>BPAURA</v>
      </c>
      <c r="D17">
        <v>0</v>
      </c>
      <c r="E17">
        <v>0</v>
      </c>
      <c r="F17">
        <v>5</v>
      </c>
      <c r="G17">
        <v>22</v>
      </c>
      <c r="H17" s="76"/>
    </row>
    <row r="18" spans="1:10" ht="15.6" hidden="1" thickTop="1" thickBot="1" x14ac:dyDescent="0.35">
      <c r="A18" t="str">
        <v>H</v>
      </c>
      <c r="B18" t="str">
        <v>GLAUDAS Bruno</v>
      </c>
      <c r="C18" t="str">
        <v>BPAURA</v>
      </c>
      <c r="D18">
        <v>17</v>
      </c>
      <c r="E18">
        <v>30</v>
      </c>
      <c r="F18">
        <v>13</v>
      </c>
      <c r="G18">
        <v>24</v>
      </c>
      <c r="H18" s="70"/>
    </row>
    <row r="19" spans="1:10" ht="15.6" hidden="1" thickTop="1" thickBot="1" x14ac:dyDescent="0.35">
      <c r="A19" t="str">
        <v>H</v>
      </c>
      <c r="B19" t="str">
        <v>NIGON Florent</v>
      </c>
      <c r="C19" t="str">
        <v>BPAURA</v>
      </c>
      <c r="D19">
        <v>6</v>
      </c>
      <c r="E19">
        <v>25</v>
      </c>
      <c r="F19">
        <v>3</v>
      </c>
      <c r="G19">
        <v>20</v>
      </c>
      <c r="H19" s="71"/>
    </row>
    <row r="20" spans="1:10" ht="15.6" hidden="1" thickTop="1" thickBot="1" x14ac:dyDescent="0.35">
      <c r="A20" t="str">
        <v>H</v>
      </c>
      <c r="B20" t="str">
        <v>SERRATRICE Marc</v>
      </c>
      <c r="C20" t="str">
        <v>BPAURA</v>
      </c>
      <c r="D20">
        <v>14</v>
      </c>
      <c r="E20">
        <v>27</v>
      </c>
      <c r="F20">
        <v>16</v>
      </c>
      <c r="G20">
        <v>32</v>
      </c>
      <c r="H20" s="72"/>
    </row>
    <row r="21" spans="1:10" ht="15.6" hidden="1" thickTop="1" thickBot="1" x14ac:dyDescent="0.35">
      <c r="A21" t="str">
        <v>H</v>
      </c>
      <c r="B21" t="str">
        <v>ALLAIN Loic</v>
      </c>
      <c r="C21" t="str">
        <v>BPBFC</v>
      </c>
      <c r="D21">
        <v>7</v>
      </c>
      <c r="E21">
        <v>29</v>
      </c>
      <c r="F21">
        <v>7</v>
      </c>
      <c r="G21">
        <v>29</v>
      </c>
      <c r="H21" s="75"/>
    </row>
    <row r="22" spans="1:10" ht="15.6" thickTop="1" thickBot="1" x14ac:dyDescent="0.35">
      <c r="A22" s="80" t="str">
        <v>F</v>
      </c>
      <c r="B22" s="80" t="str">
        <v>FERRANDON Agnes</v>
      </c>
      <c r="C22" s="80" t="str">
        <v>BPBFC</v>
      </c>
      <c r="D22" s="80">
        <v>14</v>
      </c>
      <c r="E22" s="94">
        <v>32</v>
      </c>
      <c r="F22" s="92">
        <v>13</v>
      </c>
      <c r="G22" s="94">
        <v>29</v>
      </c>
      <c r="H22" s="80">
        <f>SUM(E22,G22)</f>
        <v>61</v>
      </c>
      <c r="I22" s="189" cm="1">
        <f t="array" ref="I22">SUMPRODUCT(LARGE((H22,H24),{1;2}))</f>
        <v>61</v>
      </c>
      <c r="J22" s="183" t="s">
        <v>647</v>
      </c>
    </row>
    <row r="23" spans="1:10" ht="15" hidden="1" customHeight="1" thickBot="1" x14ac:dyDescent="0.35">
      <c r="A23" t="str">
        <v>H</v>
      </c>
      <c r="B23" t="str">
        <v>FERRANDON Stéphane</v>
      </c>
      <c r="C23" t="str">
        <v>BPBFC</v>
      </c>
      <c r="D23">
        <v>19</v>
      </c>
      <c r="E23">
        <v>28</v>
      </c>
      <c r="F23">
        <v>24</v>
      </c>
      <c r="G23">
        <v>37</v>
      </c>
      <c r="H23" s="78"/>
      <c r="I23" s="184"/>
      <c r="J23" s="184"/>
    </row>
    <row r="24" spans="1:10" ht="15.6" thickTop="1" thickBot="1" x14ac:dyDescent="0.35">
      <c r="A24" s="80" t="str">
        <v>F</v>
      </c>
      <c r="B24" s="80" t="str">
        <v>REVENU Laura</v>
      </c>
      <c r="C24" s="80" t="str">
        <v>BPBFC</v>
      </c>
      <c r="D24" s="80">
        <v>0</v>
      </c>
      <c r="E24" s="94">
        <v>0</v>
      </c>
      <c r="F24" s="92">
        <v>0</v>
      </c>
      <c r="G24" s="94">
        <v>0</v>
      </c>
      <c r="H24" s="80">
        <f>SUM(E24,G24)</f>
        <v>0</v>
      </c>
      <c r="I24" s="189"/>
      <c r="J24" s="183"/>
    </row>
    <row r="25" spans="1:10" ht="15.6" hidden="1" thickTop="1" thickBot="1" x14ac:dyDescent="0.35">
      <c r="A25" t="str">
        <v>H</v>
      </c>
      <c r="B25" t="str">
        <v>REVENU Sylvain</v>
      </c>
      <c r="C25" t="str">
        <v>BPBFC</v>
      </c>
      <c r="D25">
        <v>15</v>
      </c>
      <c r="E25">
        <v>32</v>
      </c>
      <c r="F25">
        <v>4</v>
      </c>
      <c r="G25">
        <v>18</v>
      </c>
      <c r="H25" s="79"/>
    </row>
    <row r="26" spans="1:10" ht="15.6" hidden="1" thickTop="1" thickBot="1" x14ac:dyDescent="0.35">
      <c r="A26" t="str">
        <v>H</v>
      </c>
      <c r="B26" t="str">
        <v>BARTHELEMI Philippe</v>
      </c>
      <c r="C26" t="str">
        <v>BPCE SA</v>
      </c>
      <c r="D26">
        <v>2</v>
      </c>
      <c r="E26">
        <v>24</v>
      </c>
      <c r="F26">
        <v>2</v>
      </c>
      <c r="G26">
        <v>24</v>
      </c>
      <c r="H26" s="72"/>
    </row>
    <row r="27" spans="1:10" ht="15.6" hidden="1" thickTop="1" thickBot="1" x14ac:dyDescent="0.35">
      <c r="A27" t="str">
        <v>H</v>
      </c>
      <c r="B27" t="str">
        <v>BENOIST Julien</v>
      </c>
      <c r="C27" t="str">
        <v>BPCE SA</v>
      </c>
      <c r="D27">
        <v>11</v>
      </c>
      <c r="E27">
        <v>40</v>
      </c>
      <c r="F27">
        <v>18</v>
      </c>
      <c r="G27">
        <v>56</v>
      </c>
      <c r="H27" s="70"/>
    </row>
    <row r="28" spans="1:10" ht="15.6" hidden="1" thickTop="1" thickBot="1" x14ac:dyDescent="0.35">
      <c r="A28" t="str">
        <v>H</v>
      </c>
      <c r="B28" t="str">
        <v>CORMIER Brice</v>
      </c>
      <c r="C28" t="str">
        <v>BPCE SA</v>
      </c>
      <c r="D28">
        <v>13</v>
      </c>
      <c r="E28">
        <v>29</v>
      </c>
      <c r="F28">
        <v>7</v>
      </c>
      <c r="G28">
        <v>24</v>
      </c>
      <c r="H28" s="73"/>
    </row>
    <row r="29" spans="1:10" ht="15.6" hidden="1" thickTop="1" thickBot="1" x14ac:dyDescent="0.35">
      <c r="A29" t="str">
        <v>H</v>
      </c>
      <c r="B29" t="str">
        <v>PREVOST Vincent</v>
      </c>
      <c r="C29" t="str">
        <v>BPCE SA</v>
      </c>
      <c r="D29">
        <v>0</v>
      </c>
      <c r="E29">
        <v>0</v>
      </c>
      <c r="F29">
        <v>3</v>
      </c>
      <c r="G29">
        <v>28</v>
      </c>
      <c r="H29" s="74"/>
    </row>
    <row r="30" spans="1:10" ht="15.6" hidden="1" thickTop="1" thickBot="1" x14ac:dyDescent="0.35">
      <c r="A30" t="str">
        <v>H</v>
      </c>
      <c r="B30" t="str">
        <v>VIVAUX Guillaume</v>
      </c>
      <c r="C30" t="str">
        <v>BPCE SA</v>
      </c>
      <c r="D30">
        <v>2</v>
      </c>
      <c r="E30">
        <v>26</v>
      </c>
      <c r="F30">
        <v>4</v>
      </c>
      <c r="G30">
        <v>32</v>
      </c>
      <c r="H30" s="81"/>
    </row>
    <row r="31" spans="1:10" ht="15.6" thickTop="1" thickBot="1" x14ac:dyDescent="0.35">
      <c r="A31" s="77" t="str">
        <v>F</v>
      </c>
      <c r="B31" s="77" t="str">
        <v>DI GIANNI Muriel</v>
      </c>
      <c r="C31" s="77" t="str">
        <v>BPCE SI</v>
      </c>
      <c r="D31" s="77">
        <v>19</v>
      </c>
      <c r="E31" s="93">
        <v>30</v>
      </c>
      <c r="F31" s="91">
        <v>23</v>
      </c>
      <c r="G31" s="93">
        <v>36</v>
      </c>
      <c r="H31" s="77">
        <f t="shared" ref="H31:H32" si="0">SUM(E31,G31)</f>
        <v>66</v>
      </c>
      <c r="I31" s="191" cm="1">
        <f t="array" ref="I31">SUMPRODUCT(LARGE(H31:H32,{1;2}))</f>
        <v>147</v>
      </c>
      <c r="J31" s="186" t="s">
        <v>639</v>
      </c>
    </row>
    <row r="32" spans="1:10" ht="15.6" thickTop="1" thickBot="1" x14ac:dyDescent="0.35">
      <c r="A32" s="77" t="str">
        <v>F</v>
      </c>
      <c r="B32" s="77" t="str">
        <v>MATTEI Véronique</v>
      </c>
      <c r="C32" s="77" t="str">
        <v>BPCE SI</v>
      </c>
      <c r="D32" s="77">
        <v>7</v>
      </c>
      <c r="E32" s="93">
        <v>39</v>
      </c>
      <c r="F32" s="91">
        <v>4</v>
      </c>
      <c r="G32" s="93">
        <v>42</v>
      </c>
      <c r="H32" s="77">
        <f t="shared" si="0"/>
        <v>81</v>
      </c>
      <c r="I32" s="192"/>
      <c r="J32" s="186"/>
    </row>
    <row r="33" spans="1:10" ht="15.6" hidden="1" thickTop="1" thickBot="1" x14ac:dyDescent="0.35">
      <c r="A33" t="str">
        <v>H</v>
      </c>
      <c r="B33" t="str">
        <v>DUPRE Herve</v>
      </c>
      <c r="C33" t="str">
        <v>BPCE-IT</v>
      </c>
      <c r="D33">
        <v>3</v>
      </c>
      <c r="E33">
        <v>25</v>
      </c>
      <c r="F33">
        <v>2</v>
      </c>
      <c r="G33">
        <v>29</v>
      </c>
      <c r="H33" s="83"/>
    </row>
    <row r="34" spans="1:10" ht="15.6" hidden="1" thickTop="1" thickBot="1" x14ac:dyDescent="0.35">
      <c r="A34" t="str">
        <v>H</v>
      </c>
      <c r="B34" t="str">
        <v>DURANDE Stéphane</v>
      </c>
      <c r="C34" t="str">
        <v>BPCE-IT</v>
      </c>
      <c r="D34">
        <v>16</v>
      </c>
      <c r="E34">
        <v>28</v>
      </c>
      <c r="F34">
        <v>14</v>
      </c>
      <c r="G34">
        <v>26</v>
      </c>
      <c r="H34" s="81"/>
    </row>
    <row r="35" spans="1:10" ht="15.6" thickTop="1" thickBot="1" x14ac:dyDescent="0.35">
      <c r="A35" s="80" t="str">
        <v>F</v>
      </c>
      <c r="B35" s="80" t="str">
        <v>ZACCAGNINO Sylvie</v>
      </c>
      <c r="C35" s="80" t="str">
        <v>BPCE-IT</v>
      </c>
      <c r="D35" s="80">
        <v>7</v>
      </c>
      <c r="E35" s="94">
        <v>26</v>
      </c>
      <c r="F35" s="92">
        <v>10</v>
      </c>
      <c r="G35" s="94">
        <v>36</v>
      </c>
      <c r="H35" s="80">
        <f>SUM(E35,G35)</f>
        <v>62</v>
      </c>
      <c r="I35" s="88" cm="1">
        <f t="array" ref="I35">SUMPRODUCT(LARGE(H35,{1}))</f>
        <v>62</v>
      </c>
      <c r="J35" s="89" t="s">
        <v>642</v>
      </c>
    </row>
    <row r="36" spans="1:10" ht="15.6" hidden="1" thickTop="1" thickBot="1" x14ac:dyDescent="0.35">
      <c r="A36" t="str">
        <v>H</v>
      </c>
      <c r="B36" t="str">
        <v>LACAZE Nicolas</v>
      </c>
      <c r="C36" t="str">
        <v>BPOC</v>
      </c>
      <c r="D36">
        <v>11</v>
      </c>
      <c r="E36">
        <v>25</v>
      </c>
      <c r="F36">
        <v>11</v>
      </c>
      <c r="G36">
        <v>21</v>
      </c>
      <c r="H36" s="76"/>
    </row>
    <row r="37" spans="1:10" ht="15.6" hidden="1" thickTop="1" thickBot="1" x14ac:dyDescent="0.35">
      <c r="A37" t="str">
        <v>H</v>
      </c>
      <c r="B37" t="str">
        <v>LEGROS Daniel</v>
      </c>
      <c r="C37" t="str">
        <v>BPOC</v>
      </c>
      <c r="D37">
        <v>12</v>
      </c>
      <c r="E37">
        <v>27</v>
      </c>
      <c r="F37">
        <v>9</v>
      </c>
      <c r="G37">
        <v>21</v>
      </c>
      <c r="H37" s="69"/>
    </row>
    <row r="38" spans="1:10" ht="15.6" hidden="1" thickTop="1" thickBot="1" x14ac:dyDescent="0.35">
      <c r="A38" t="str">
        <v>H</v>
      </c>
      <c r="B38" t="str">
        <v>MANSIOUS Christophe</v>
      </c>
      <c r="C38" t="str">
        <v>BPOC</v>
      </c>
      <c r="D38">
        <v>24</v>
      </c>
      <c r="E38">
        <v>31</v>
      </c>
      <c r="F38">
        <v>22</v>
      </c>
      <c r="G38">
        <v>31</v>
      </c>
      <c r="H38" s="70"/>
    </row>
    <row r="39" spans="1:10" ht="15.6" hidden="1" thickTop="1" thickBot="1" x14ac:dyDescent="0.35">
      <c r="A39" t="str">
        <v>H</v>
      </c>
      <c r="B39" t="str">
        <v>PRADERE Guillaume</v>
      </c>
      <c r="C39" t="str">
        <v>BPOC</v>
      </c>
      <c r="D39">
        <v>19</v>
      </c>
      <c r="E39">
        <v>25</v>
      </c>
      <c r="F39">
        <v>18</v>
      </c>
      <c r="G39">
        <v>27</v>
      </c>
      <c r="H39" s="70"/>
    </row>
    <row r="40" spans="1:10" ht="15.6" hidden="1" thickTop="1" thickBot="1" x14ac:dyDescent="0.35">
      <c r="A40" t="str">
        <v>H</v>
      </c>
      <c r="B40" t="str">
        <v>RECHE André</v>
      </c>
      <c r="C40" t="str">
        <v>BPOC</v>
      </c>
      <c r="D40">
        <v>19</v>
      </c>
      <c r="E40">
        <v>35</v>
      </c>
      <c r="F40">
        <v>12</v>
      </c>
      <c r="G40">
        <v>29</v>
      </c>
      <c r="H40" s="81"/>
    </row>
    <row r="41" spans="1:10" ht="15.6" thickTop="1" thickBot="1" x14ac:dyDescent="0.35">
      <c r="A41" s="77" t="str">
        <v>F</v>
      </c>
      <c r="B41" s="77" t="str">
        <v>SOUBIRON Béatrice</v>
      </c>
      <c r="C41" s="77" t="str">
        <v>BPOC</v>
      </c>
      <c r="D41" s="77">
        <v>33</v>
      </c>
      <c r="E41" s="93">
        <v>32</v>
      </c>
      <c r="F41" s="91">
        <v>33</v>
      </c>
      <c r="G41" s="93">
        <v>35</v>
      </c>
      <c r="H41" s="77">
        <f>SUM(E41,G41)</f>
        <v>67</v>
      </c>
      <c r="I41" s="88" cm="1">
        <f t="array" ref="I41">SUMPRODUCT(LARGE(H41,{1}))</f>
        <v>67</v>
      </c>
      <c r="J41" s="89" t="s">
        <v>638</v>
      </c>
    </row>
    <row r="42" spans="1:10" ht="15.6" hidden="1" thickTop="1" thickBot="1" x14ac:dyDescent="0.35">
      <c r="A42" t="str">
        <v>H</v>
      </c>
      <c r="B42" t="str">
        <v>TRAININI François</v>
      </c>
      <c r="C42" t="str">
        <v>BPOC</v>
      </c>
      <c r="D42">
        <v>28</v>
      </c>
      <c r="E42">
        <v>36</v>
      </c>
      <c r="F42">
        <v>24</v>
      </c>
      <c r="G42">
        <v>35</v>
      </c>
      <c r="H42" s="76"/>
    </row>
    <row r="43" spans="1:10" ht="15.6" hidden="1" thickTop="1" thickBot="1" x14ac:dyDescent="0.35">
      <c r="A43" t="str">
        <v>H</v>
      </c>
      <c r="B43" t="str">
        <v>BEUVELOT Gaël</v>
      </c>
      <c r="C43" t="str">
        <v>CEAPC</v>
      </c>
      <c r="D43">
        <v>11</v>
      </c>
      <c r="E43">
        <v>19</v>
      </c>
      <c r="F43">
        <v>22</v>
      </c>
      <c r="G43">
        <v>32</v>
      </c>
      <c r="H43" s="81"/>
    </row>
    <row r="44" spans="1:10" ht="15.6" thickTop="1" thickBot="1" x14ac:dyDescent="0.35">
      <c r="A44" s="80" t="str">
        <v>F</v>
      </c>
      <c r="B44" s="80" t="str">
        <v>COUTURIER Bénédicte</v>
      </c>
      <c r="C44" s="80" t="str">
        <v>CEAPC</v>
      </c>
      <c r="D44" s="80">
        <v>6</v>
      </c>
      <c r="E44" s="94">
        <v>29</v>
      </c>
      <c r="F44" s="92">
        <v>5</v>
      </c>
      <c r="G44" s="94">
        <v>31</v>
      </c>
      <c r="H44" s="80">
        <f>SUM(E44,G44)</f>
        <v>60</v>
      </c>
      <c r="I44" s="189" cm="1">
        <f t="array" ref="I44">SUMPRODUCT(LARGE((H44,H50),{1;2}))</f>
        <v>101</v>
      </c>
      <c r="J44" s="183" t="s">
        <v>644</v>
      </c>
    </row>
    <row r="45" spans="1:10" ht="15" hidden="1" customHeight="1" thickBot="1" x14ac:dyDescent="0.35">
      <c r="A45" t="str">
        <v>H</v>
      </c>
      <c r="B45" t="str">
        <v>DECRESSAIN Amaury</v>
      </c>
      <c r="C45" t="str">
        <v>CEAPC</v>
      </c>
      <c r="D45">
        <v>18</v>
      </c>
      <c r="E45">
        <v>32</v>
      </c>
      <c r="F45">
        <v>12</v>
      </c>
      <c r="G45">
        <v>25</v>
      </c>
      <c r="H45" s="76"/>
      <c r="I45" s="184"/>
      <c r="J45" s="184"/>
    </row>
    <row r="46" spans="1:10" ht="15" hidden="1" customHeight="1" thickBot="1" x14ac:dyDescent="0.35">
      <c r="A46" t="str">
        <v>H</v>
      </c>
      <c r="B46" t="str">
        <v>DULAU Emmanuel</v>
      </c>
      <c r="C46" t="str">
        <v>CEAPC</v>
      </c>
      <c r="D46">
        <v>25</v>
      </c>
      <c r="E46">
        <v>41</v>
      </c>
      <c r="F46">
        <v>20</v>
      </c>
      <c r="G46">
        <v>37</v>
      </c>
      <c r="H46" s="71"/>
      <c r="I46" s="184"/>
      <c r="J46" s="184"/>
    </row>
    <row r="47" spans="1:10" ht="15" hidden="1" customHeight="1" thickBot="1" x14ac:dyDescent="0.35">
      <c r="A47" t="str">
        <v>H</v>
      </c>
      <c r="B47" t="str">
        <v>GUIMARAES Carlos</v>
      </c>
      <c r="C47" t="str">
        <v>CEAPC</v>
      </c>
      <c r="D47">
        <v>14</v>
      </c>
      <c r="E47">
        <v>24</v>
      </c>
      <c r="F47">
        <v>19</v>
      </c>
      <c r="G47">
        <v>32</v>
      </c>
      <c r="H47" s="72"/>
      <c r="I47" s="184"/>
      <c r="J47" s="184"/>
    </row>
    <row r="48" spans="1:10" ht="15" hidden="1" customHeight="1" thickBot="1" x14ac:dyDescent="0.35">
      <c r="A48" t="str">
        <v>H</v>
      </c>
      <c r="B48" t="str">
        <v>LUGIER Christian</v>
      </c>
      <c r="C48" t="str">
        <v>CEAPC</v>
      </c>
      <c r="D48">
        <v>4</v>
      </c>
      <c r="E48">
        <v>24</v>
      </c>
      <c r="F48">
        <v>1</v>
      </c>
      <c r="G48">
        <v>20</v>
      </c>
      <c r="H48" s="70"/>
      <c r="I48" s="184"/>
      <c r="J48" s="184"/>
    </row>
    <row r="49" spans="1:10" ht="15" hidden="1" customHeight="1" thickBot="1" x14ac:dyDescent="0.35">
      <c r="A49" t="str">
        <v>H</v>
      </c>
      <c r="B49" t="str">
        <v>MEROUR Stephane</v>
      </c>
      <c r="C49" t="str">
        <v>CEAPC</v>
      </c>
      <c r="D49">
        <v>17</v>
      </c>
      <c r="E49">
        <v>32</v>
      </c>
      <c r="F49">
        <v>12</v>
      </c>
      <c r="G49">
        <v>33</v>
      </c>
      <c r="H49" s="81"/>
      <c r="I49" s="184"/>
      <c r="J49" s="184"/>
    </row>
    <row r="50" spans="1:10" ht="15.6" thickTop="1" thickBot="1" x14ac:dyDescent="0.35">
      <c r="A50" s="80" t="str">
        <v>F</v>
      </c>
      <c r="B50" s="80" t="str">
        <v>MOCAER Elodie</v>
      </c>
      <c r="C50" s="80" t="str">
        <v>CEAPC</v>
      </c>
      <c r="D50" s="80">
        <v>1</v>
      </c>
      <c r="E50" s="94">
        <v>16</v>
      </c>
      <c r="F50" s="92">
        <v>0</v>
      </c>
      <c r="G50" s="94">
        <v>25</v>
      </c>
      <c r="H50" s="80">
        <f>SUM(E50,G50)</f>
        <v>41</v>
      </c>
      <c r="I50" s="189"/>
      <c r="J50" s="183"/>
    </row>
    <row r="51" spans="1:10" ht="15.6" hidden="1" thickTop="1" thickBot="1" x14ac:dyDescent="0.35">
      <c r="A51" t="str">
        <v>H</v>
      </c>
      <c r="B51" t="str">
        <v>PARE Rémi</v>
      </c>
      <c r="C51" t="str">
        <v>CEAPC</v>
      </c>
      <c r="D51">
        <v>18</v>
      </c>
      <c r="E51">
        <v>29</v>
      </c>
      <c r="F51">
        <v>17</v>
      </c>
      <c r="G51">
        <v>28</v>
      </c>
      <c r="H51" s="76"/>
    </row>
    <row r="52" spans="1:10" ht="15.6" hidden="1" thickTop="1" thickBot="1" x14ac:dyDescent="0.35">
      <c r="A52" t="str">
        <v>H</v>
      </c>
      <c r="B52" t="str">
        <v>QUINTON Richard</v>
      </c>
      <c r="C52" t="str">
        <v>CEAPC</v>
      </c>
      <c r="D52">
        <v>6</v>
      </c>
      <c r="E52">
        <v>31</v>
      </c>
      <c r="F52">
        <v>11</v>
      </c>
      <c r="G52">
        <v>42</v>
      </c>
      <c r="H52" s="71"/>
    </row>
    <row r="53" spans="1:10" ht="15.6" hidden="1" thickTop="1" thickBot="1" x14ac:dyDescent="0.35">
      <c r="A53" t="str">
        <v>H</v>
      </c>
      <c r="B53" t="str">
        <v>WINOGRAD Serge</v>
      </c>
      <c r="C53" t="str">
        <v>CEAPC</v>
      </c>
      <c r="D53">
        <v>16</v>
      </c>
      <c r="E53">
        <v>30</v>
      </c>
      <c r="F53">
        <v>14</v>
      </c>
      <c r="G53">
        <v>30</v>
      </c>
      <c r="H53" s="72"/>
    </row>
    <row r="54" spans="1:10" ht="15.6" hidden="1" thickTop="1" thickBot="1" x14ac:dyDescent="0.35">
      <c r="A54" t="str">
        <v>H</v>
      </c>
      <c r="B54" t="str">
        <v>LUCQ Laurent</v>
      </c>
      <c r="C54" t="str">
        <v>CEBFC</v>
      </c>
      <c r="D54">
        <v>7</v>
      </c>
      <c r="E54">
        <v>18</v>
      </c>
      <c r="F54">
        <v>6</v>
      </c>
      <c r="G54">
        <v>15</v>
      </c>
      <c r="H54" s="70"/>
    </row>
    <row r="55" spans="1:10" ht="15.6" hidden="1" thickTop="1" thickBot="1" x14ac:dyDescent="0.35">
      <c r="A55" t="str">
        <v>H</v>
      </c>
      <c r="B55" t="str">
        <v>PETIOT Jérôme</v>
      </c>
      <c r="C55" t="str">
        <v>CEBFC</v>
      </c>
      <c r="D55">
        <v>9</v>
      </c>
      <c r="E55">
        <v>19</v>
      </c>
      <c r="F55">
        <v>5</v>
      </c>
      <c r="G55">
        <v>26</v>
      </c>
      <c r="H55" s="73"/>
    </row>
    <row r="56" spans="1:10" ht="15.6" hidden="1" thickTop="1" thickBot="1" x14ac:dyDescent="0.35">
      <c r="A56" t="str">
        <v>H</v>
      </c>
      <c r="B56" t="str">
        <v>RENARD Maxime</v>
      </c>
      <c r="C56" t="str">
        <v>CEBFC</v>
      </c>
      <c r="D56">
        <v>20</v>
      </c>
      <c r="E56">
        <v>35</v>
      </c>
      <c r="F56">
        <v>13</v>
      </c>
      <c r="G56">
        <v>32</v>
      </c>
      <c r="H56" s="74"/>
    </row>
    <row r="57" spans="1:10" ht="15.6" hidden="1" thickTop="1" thickBot="1" x14ac:dyDescent="0.35">
      <c r="A57" t="str">
        <v>H</v>
      </c>
      <c r="B57" t="str">
        <v>CAVALLO Jean Pierre</v>
      </c>
      <c r="C57" t="str">
        <v>CECAZ</v>
      </c>
      <c r="D57">
        <v>20</v>
      </c>
      <c r="E57">
        <v>33</v>
      </c>
      <c r="F57">
        <v>15</v>
      </c>
      <c r="G57">
        <v>30</v>
      </c>
      <c r="H57" s="69"/>
    </row>
    <row r="58" spans="1:10" ht="15.6" hidden="1" thickTop="1" thickBot="1" x14ac:dyDescent="0.35">
      <c r="A58" t="str">
        <v>H</v>
      </c>
      <c r="B58" t="str">
        <v>JAUSSAUD Johan</v>
      </c>
      <c r="C58" t="str">
        <v>CECAZ</v>
      </c>
      <c r="D58">
        <v>13</v>
      </c>
      <c r="E58">
        <v>19</v>
      </c>
      <c r="F58">
        <v>17</v>
      </c>
      <c r="G58">
        <v>30</v>
      </c>
      <c r="H58" s="81"/>
    </row>
    <row r="59" spans="1:10" ht="15.6" thickTop="1" thickBot="1" x14ac:dyDescent="0.35">
      <c r="A59" s="77" t="str">
        <v>F</v>
      </c>
      <c r="B59" s="77" t="str">
        <v>BARTELMANN Caroline</v>
      </c>
      <c r="C59" s="77" t="str">
        <v>CEGEE</v>
      </c>
      <c r="D59" s="77">
        <v>10</v>
      </c>
      <c r="E59" s="93">
        <v>29</v>
      </c>
      <c r="F59" s="91">
        <v>19</v>
      </c>
      <c r="G59" s="93">
        <v>39</v>
      </c>
      <c r="H59" s="77">
        <f t="shared" ref="H59:H60" si="1">SUM(E59,G59)</f>
        <v>68</v>
      </c>
      <c r="I59" s="191" cm="1">
        <f t="array" ref="I59">SUMPRODUCT(LARGE(H59:H60,{1;2}))</f>
        <v>129</v>
      </c>
      <c r="J59" s="187" t="s">
        <v>648</v>
      </c>
    </row>
    <row r="60" spans="1:10" ht="15.6" thickTop="1" thickBot="1" x14ac:dyDescent="0.35">
      <c r="A60" s="77" t="str">
        <v>F</v>
      </c>
      <c r="B60" s="77" t="str">
        <v>BENOIT Christine</v>
      </c>
      <c r="C60" s="77" t="str">
        <v>CEGEE</v>
      </c>
      <c r="D60" s="77">
        <v>4</v>
      </c>
      <c r="E60" s="93">
        <v>31</v>
      </c>
      <c r="F60" s="91">
        <v>2</v>
      </c>
      <c r="G60" s="93">
        <v>30</v>
      </c>
      <c r="H60" s="77">
        <f t="shared" si="1"/>
        <v>61</v>
      </c>
      <c r="I60" s="192"/>
      <c r="J60" s="187"/>
    </row>
    <row r="61" spans="1:10" ht="15.6" hidden="1" thickTop="1" thickBot="1" x14ac:dyDescent="0.35">
      <c r="A61" t="str">
        <v>H</v>
      </c>
      <c r="B61" t="str">
        <v>GUYOT Florian</v>
      </c>
      <c r="C61" t="str">
        <v>CEGEE</v>
      </c>
      <c r="D61">
        <v>16</v>
      </c>
      <c r="E61">
        <v>34</v>
      </c>
      <c r="F61">
        <v>10</v>
      </c>
      <c r="G61">
        <v>26</v>
      </c>
      <c r="H61" s="83"/>
    </row>
    <row r="62" spans="1:10" ht="15.6" hidden="1" thickTop="1" thickBot="1" x14ac:dyDescent="0.35">
      <c r="A62" t="str">
        <v>H</v>
      </c>
      <c r="B62" t="str">
        <v>JOBERT Dominique</v>
      </c>
      <c r="C62" t="str">
        <v>CEGEE</v>
      </c>
      <c r="D62">
        <v>0</v>
      </c>
      <c r="E62">
        <v>0</v>
      </c>
      <c r="F62">
        <v>3</v>
      </c>
      <c r="G62">
        <v>27</v>
      </c>
      <c r="H62" s="70"/>
    </row>
    <row r="63" spans="1:10" ht="15.6" hidden="1" thickTop="1" thickBot="1" x14ac:dyDescent="0.35">
      <c r="A63" t="str">
        <v>H</v>
      </c>
      <c r="B63" t="str">
        <v>LUTTMANN Emmanuel</v>
      </c>
      <c r="C63" t="str">
        <v>CEGEE</v>
      </c>
      <c r="D63">
        <v>14</v>
      </c>
      <c r="E63">
        <v>36</v>
      </c>
      <c r="F63">
        <v>6</v>
      </c>
      <c r="G63">
        <v>27</v>
      </c>
      <c r="H63" s="70"/>
    </row>
    <row r="64" spans="1:10" ht="15.6" hidden="1" thickTop="1" thickBot="1" x14ac:dyDescent="0.35">
      <c r="A64" t="str">
        <v>H</v>
      </c>
      <c r="B64" t="str">
        <v>MAGI Michel</v>
      </c>
      <c r="C64" t="str">
        <v>CEGEE</v>
      </c>
      <c r="D64">
        <v>6</v>
      </c>
      <c r="E64">
        <v>23</v>
      </c>
      <c r="F64">
        <v>6</v>
      </c>
      <c r="G64">
        <v>25</v>
      </c>
      <c r="H64" s="69"/>
    </row>
    <row r="65" spans="1:10" ht="15.6" hidden="1" thickTop="1" thickBot="1" x14ac:dyDescent="0.35">
      <c r="A65" t="str">
        <v>H</v>
      </c>
      <c r="B65" t="str">
        <v>NICOLAS Alain</v>
      </c>
      <c r="C65" t="str">
        <v>CEGEE</v>
      </c>
      <c r="D65">
        <v>0</v>
      </c>
      <c r="E65">
        <v>0</v>
      </c>
      <c r="F65">
        <v>0</v>
      </c>
      <c r="G65">
        <v>0</v>
      </c>
      <c r="H65" s="70"/>
    </row>
    <row r="66" spans="1:10" ht="15.6" hidden="1" thickTop="1" thickBot="1" x14ac:dyDescent="0.35">
      <c r="A66" t="str">
        <v>H</v>
      </c>
      <c r="B66" t="str">
        <v>ROLLAND Gautier</v>
      </c>
      <c r="C66" t="str">
        <v>CEGEE</v>
      </c>
      <c r="D66">
        <v>15</v>
      </c>
      <c r="E66">
        <v>35</v>
      </c>
      <c r="F66">
        <v>19</v>
      </c>
      <c r="G66">
        <v>41</v>
      </c>
      <c r="H66" s="70"/>
    </row>
    <row r="67" spans="1:10" ht="15.6" hidden="1" thickTop="1" thickBot="1" x14ac:dyDescent="0.35">
      <c r="A67" t="str">
        <v>H</v>
      </c>
      <c r="B67" t="str">
        <v>ZAHM Francois</v>
      </c>
      <c r="C67" t="str">
        <v>CEGEE</v>
      </c>
      <c r="D67">
        <v>11</v>
      </c>
      <c r="E67">
        <v>29</v>
      </c>
      <c r="F67">
        <v>8</v>
      </c>
      <c r="G67">
        <v>24</v>
      </c>
      <c r="H67" s="69"/>
    </row>
    <row r="68" spans="1:10" ht="15.6" hidden="1" thickTop="1" thickBot="1" x14ac:dyDescent="0.35">
      <c r="A68" t="str">
        <v>H</v>
      </c>
      <c r="B68" t="str">
        <v>ADAM Hubert</v>
      </c>
      <c r="C68" t="str">
        <v>CEHDF</v>
      </c>
      <c r="D68">
        <v>13</v>
      </c>
      <c r="E68">
        <v>31</v>
      </c>
      <c r="F68">
        <v>12</v>
      </c>
      <c r="G68">
        <v>37</v>
      </c>
      <c r="H68" s="70"/>
    </row>
    <row r="69" spans="1:10" ht="15.6" hidden="1" thickTop="1" thickBot="1" x14ac:dyDescent="0.35">
      <c r="A69" t="str">
        <v>H</v>
      </c>
      <c r="B69" t="str">
        <v>BIOMEZ Florent</v>
      </c>
      <c r="C69" t="str">
        <v>CEHDF</v>
      </c>
      <c r="D69">
        <v>17</v>
      </c>
      <c r="E69">
        <v>37</v>
      </c>
      <c r="F69">
        <v>5</v>
      </c>
      <c r="G69">
        <v>23</v>
      </c>
      <c r="H69" s="70"/>
    </row>
    <row r="70" spans="1:10" ht="15.6" hidden="1" thickTop="1" thickBot="1" x14ac:dyDescent="0.35">
      <c r="A70" t="str">
        <v>H</v>
      </c>
      <c r="B70" t="str">
        <v>DELAHAYE Olivier</v>
      </c>
      <c r="C70" t="str">
        <v>CEHDF</v>
      </c>
      <c r="D70">
        <v>22</v>
      </c>
      <c r="E70">
        <v>39</v>
      </c>
      <c r="F70">
        <v>8</v>
      </c>
      <c r="G70">
        <v>23</v>
      </c>
      <c r="H70" s="69"/>
    </row>
    <row r="71" spans="1:10" ht="15.6" hidden="1" thickTop="1" thickBot="1" x14ac:dyDescent="0.35">
      <c r="A71" t="str">
        <v>H</v>
      </c>
      <c r="B71" t="str">
        <v>DEVLIES Thierry</v>
      </c>
      <c r="C71" t="str">
        <v>CEHDF</v>
      </c>
      <c r="D71">
        <v>8</v>
      </c>
      <c r="E71">
        <v>29</v>
      </c>
      <c r="F71">
        <v>14</v>
      </c>
      <c r="G71">
        <v>38</v>
      </c>
      <c r="H71" s="75"/>
    </row>
    <row r="72" spans="1:10" ht="15.6" thickTop="1" thickBot="1" x14ac:dyDescent="0.35">
      <c r="A72" s="80" t="str">
        <v>F</v>
      </c>
      <c r="B72" s="80" t="str">
        <v>DUQUENNE Delphine</v>
      </c>
      <c r="C72" s="80" t="str">
        <v>CEHDF</v>
      </c>
      <c r="D72" s="80">
        <v>0</v>
      </c>
      <c r="E72" s="94">
        <v>0</v>
      </c>
      <c r="F72" s="92">
        <v>0</v>
      </c>
      <c r="G72" s="94">
        <v>0</v>
      </c>
      <c r="H72" s="80">
        <f>SUM(E72,G72)</f>
        <v>0</v>
      </c>
      <c r="I72" s="189" cm="1">
        <f t="array" ref="I72">SUMPRODUCT(LARGE((H72,H75,H76),{1;2;3}))</f>
        <v>107</v>
      </c>
      <c r="J72" s="183" t="s">
        <v>646</v>
      </c>
    </row>
    <row r="73" spans="1:10" ht="15" hidden="1" customHeight="1" thickBot="1" x14ac:dyDescent="0.35">
      <c r="A73" t="str">
        <v>H</v>
      </c>
      <c r="B73" t="str">
        <v>DUQUENNE Edouard</v>
      </c>
      <c r="C73" t="str">
        <v>CEHDF</v>
      </c>
      <c r="D73">
        <v>16</v>
      </c>
      <c r="E73">
        <v>43</v>
      </c>
      <c r="F73">
        <v>8</v>
      </c>
      <c r="G73">
        <v>32</v>
      </c>
      <c r="H73" s="79"/>
      <c r="I73" s="184"/>
      <c r="J73" s="184"/>
    </row>
    <row r="74" spans="1:10" ht="15" hidden="1" customHeight="1" thickBot="1" x14ac:dyDescent="0.35">
      <c r="A74" t="str">
        <v>H</v>
      </c>
      <c r="B74" t="str">
        <v>HOCHIN Didier</v>
      </c>
      <c r="C74" t="str">
        <v>CEHDF</v>
      </c>
      <c r="D74">
        <v>20</v>
      </c>
      <c r="E74">
        <v>38</v>
      </c>
      <c r="F74">
        <v>12</v>
      </c>
      <c r="G74">
        <v>28</v>
      </c>
      <c r="H74" s="82"/>
      <c r="I74" s="184"/>
      <c r="J74" s="184"/>
    </row>
    <row r="75" spans="1:10" ht="15.6" thickTop="1" thickBot="1" x14ac:dyDescent="0.35">
      <c r="A75" s="80" t="str">
        <v>F</v>
      </c>
      <c r="B75" s="80" t="str">
        <v>HOUSSIN Marie Christine</v>
      </c>
      <c r="C75" s="80" t="str">
        <v>CEHDF</v>
      </c>
      <c r="D75" s="80">
        <v>10</v>
      </c>
      <c r="E75" s="94">
        <v>38</v>
      </c>
      <c r="F75" s="92">
        <v>9</v>
      </c>
      <c r="G75" s="94">
        <v>36</v>
      </c>
      <c r="H75" s="80">
        <f t="shared" ref="H75:H76" si="2">SUM(E75,G75)</f>
        <v>74</v>
      </c>
      <c r="I75" s="193"/>
      <c r="J75" s="183"/>
    </row>
    <row r="76" spans="1:10" ht="15.6" thickTop="1" thickBot="1" x14ac:dyDescent="0.35">
      <c r="A76" s="80" t="str">
        <v>F</v>
      </c>
      <c r="B76" s="80" t="str">
        <v>SIMONIN Marie-Claire</v>
      </c>
      <c r="C76" s="80" t="str">
        <v>CEHDF</v>
      </c>
      <c r="D76" s="80">
        <v>3</v>
      </c>
      <c r="E76" s="94">
        <v>18</v>
      </c>
      <c r="F76" s="92">
        <v>1</v>
      </c>
      <c r="G76" s="94">
        <v>15</v>
      </c>
      <c r="H76" s="80">
        <f t="shared" si="2"/>
        <v>33</v>
      </c>
      <c r="I76" s="194"/>
      <c r="J76" s="183"/>
    </row>
    <row r="77" spans="1:10" ht="15.6" hidden="1" thickTop="1" thickBot="1" x14ac:dyDescent="0.35">
      <c r="A77" t="str">
        <v>H</v>
      </c>
      <c r="B77" t="str">
        <v>SIMONIN Patrick</v>
      </c>
      <c r="C77" t="str">
        <v>CEHDF</v>
      </c>
      <c r="D77">
        <v>0</v>
      </c>
      <c r="E77">
        <v>0</v>
      </c>
      <c r="F77">
        <v>0</v>
      </c>
      <c r="G77">
        <v>0</v>
      </c>
      <c r="H77" s="76"/>
    </row>
    <row r="78" spans="1:10" ht="15.6" hidden="1" thickTop="1" thickBot="1" x14ac:dyDescent="0.35">
      <c r="A78" t="str">
        <v>H</v>
      </c>
      <c r="B78" t="str">
        <v>VANLABEKE Julien</v>
      </c>
      <c r="C78" t="str">
        <v>CEHDF</v>
      </c>
      <c r="D78">
        <v>11</v>
      </c>
      <c r="E78">
        <v>22</v>
      </c>
      <c r="F78">
        <v>7</v>
      </c>
      <c r="G78">
        <v>23</v>
      </c>
      <c r="H78" s="70"/>
    </row>
    <row r="79" spans="1:10" ht="15.6" hidden="1" thickTop="1" thickBot="1" x14ac:dyDescent="0.35">
      <c r="A79" t="str">
        <v>H</v>
      </c>
      <c r="B79" t="str">
        <v>VELU Sylvain</v>
      </c>
      <c r="C79" t="str">
        <v>CEHDF</v>
      </c>
      <c r="D79">
        <v>13</v>
      </c>
      <c r="E79">
        <v>32</v>
      </c>
      <c r="F79">
        <v>7</v>
      </c>
      <c r="G79">
        <v>27</v>
      </c>
      <c r="H79" s="71"/>
    </row>
    <row r="80" spans="1:10" ht="15.6" hidden="1" thickTop="1" thickBot="1" x14ac:dyDescent="0.35">
      <c r="A80" t="str">
        <v>H</v>
      </c>
      <c r="B80" t="str">
        <v>VINSSIAT Jean-Paul</v>
      </c>
      <c r="C80" t="str">
        <v>CEHDF</v>
      </c>
      <c r="D80">
        <v>7</v>
      </c>
      <c r="E80">
        <v>22</v>
      </c>
      <c r="F80">
        <v>7</v>
      </c>
      <c r="G80">
        <v>29</v>
      </c>
      <c r="H80" s="82"/>
    </row>
    <row r="81" spans="1:10" ht="15.6" thickTop="1" thickBot="1" x14ac:dyDescent="0.35">
      <c r="A81" s="77" t="str">
        <v>F</v>
      </c>
      <c r="B81" s="77" t="str">
        <v>BAUDIN Anne</v>
      </c>
      <c r="C81" s="77" t="str">
        <v>CEIDF</v>
      </c>
      <c r="D81" s="77">
        <v>22</v>
      </c>
      <c r="E81" s="93">
        <v>33</v>
      </c>
      <c r="F81" s="91">
        <v>11</v>
      </c>
      <c r="G81" s="93">
        <v>20</v>
      </c>
      <c r="H81" s="77">
        <f>SUM(E81,G81)</f>
        <v>53</v>
      </c>
      <c r="I81" s="189" cm="1">
        <f t="array" ref="I81">SUMPRODUCT(LARGE((H81,H85,H87,H91,H102),{1;2;3}))</f>
        <v>170</v>
      </c>
      <c r="J81" s="185" t="s">
        <v>645</v>
      </c>
    </row>
    <row r="82" spans="1:10" ht="15" hidden="1" customHeight="1" thickBot="1" x14ac:dyDescent="0.35">
      <c r="A82" t="str">
        <v>H</v>
      </c>
      <c r="B82" t="str">
        <v>BAUDIN Gilles</v>
      </c>
      <c r="C82" t="str">
        <v>CEIDF</v>
      </c>
      <c r="D82">
        <v>0</v>
      </c>
      <c r="E82">
        <v>0</v>
      </c>
      <c r="F82">
        <v>0</v>
      </c>
      <c r="G82">
        <v>0</v>
      </c>
      <c r="H82" s="84"/>
      <c r="I82" s="184"/>
      <c r="J82" s="184"/>
    </row>
    <row r="83" spans="1:10" ht="15" hidden="1" customHeight="1" thickBot="1" x14ac:dyDescent="0.35">
      <c r="A83" t="str">
        <v>H</v>
      </c>
      <c r="B83" t="str">
        <v>BRKIC Alexandre</v>
      </c>
      <c r="C83" t="str">
        <v>CEIDF</v>
      </c>
      <c r="D83">
        <v>21</v>
      </c>
      <c r="E83">
        <v>37</v>
      </c>
      <c r="F83">
        <v>16</v>
      </c>
      <c r="G83">
        <v>35</v>
      </c>
      <c r="H83" s="74"/>
      <c r="I83" s="184"/>
      <c r="J83" s="184"/>
    </row>
    <row r="84" spans="1:10" ht="15" hidden="1" customHeight="1" thickBot="1" x14ac:dyDescent="0.35">
      <c r="A84" t="str">
        <v>H</v>
      </c>
      <c r="B84" t="str">
        <v>CHENOUNA Djilali</v>
      </c>
      <c r="C84" t="str">
        <v>CEIDF</v>
      </c>
      <c r="D84">
        <v>0</v>
      </c>
      <c r="E84">
        <v>0</v>
      </c>
      <c r="F84">
        <v>0</v>
      </c>
      <c r="G84">
        <v>0</v>
      </c>
      <c r="H84" s="81"/>
      <c r="I84" s="184"/>
      <c r="J84" s="184"/>
    </row>
    <row r="85" spans="1:10" ht="15.6" thickTop="1" thickBot="1" x14ac:dyDescent="0.35">
      <c r="A85" s="77" t="str">
        <v>F</v>
      </c>
      <c r="B85" s="77" t="str">
        <v>CHENOUNA Rachel</v>
      </c>
      <c r="C85" s="77" t="str">
        <v>CEIDF</v>
      </c>
      <c r="D85" s="77">
        <v>3</v>
      </c>
      <c r="E85" s="93">
        <v>24</v>
      </c>
      <c r="F85" s="91">
        <v>7</v>
      </c>
      <c r="G85" s="93">
        <v>42</v>
      </c>
      <c r="H85" s="77">
        <f>SUM(E85,G85)</f>
        <v>66</v>
      </c>
      <c r="I85" s="189"/>
      <c r="J85" s="185"/>
    </row>
    <row r="86" spans="1:10" ht="15" hidden="1" customHeight="1" thickBot="1" x14ac:dyDescent="0.35">
      <c r="A86" t="str">
        <v>H</v>
      </c>
      <c r="B86" t="str">
        <v>CHUSSEAU Cedric</v>
      </c>
      <c r="C86" t="str">
        <v>CEIDF</v>
      </c>
      <c r="D86">
        <v>8</v>
      </c>
      <c r="E86">
        <v>22</v>
      </c>
      <c r="F86">
        <v>16</v>
      </c>
      <c r="G86">
        <v>36</v>
      </c>
      <c r="H86" s="85"/>
      <c r="I86" s="184"/>
      <c r="J86" s="184"/>
    </row>
    <row r="87" spans="1:10" ht="15.6" thickTop="1" thickBot="1" x14ac:dyDescent="0.35">
      <c r="A87" s="77" t="str">
        <v>F</v>
      </c>
      <c r="B87" s="77" t="str">
        <v>CIRENI Maria-Grazia</v>
      </c>
      <c r="C87" s="77" t="str">
        <v>CEIDF</v>
      </c>
      <c r="D87" s="77">
        <v>0</v>
      </c>
      <c r="E87" s="93">
        <v>0</v>
      </c>
      <c r="F87" s="91">
        <v>0</v>
      </c>
      <c r="G87" s="93">
        <v>0</v>
      </c>
      <c r="H87" s="77">
        <f>SUM(E87,G87)</f>
        <v>0</v>
      </c>
      <c r="I87" s="189"/>
      <c r="J87" s="185"/>
    </row>
    <row r="88" spans="1:10" ht="15" hidden="1" customHeight="1" thickBot="1" x14ac:dyDescent="0.35">
      <c r="A88" t="str">
        <v>H</v>
      </c>
      <c r="B88" t="str">
        <v>DEFREMONT Christian</v>
      </c>
      <c r="C88" t="str">
        <v>CEIDF</v>
      </c>
      <c r="D88">
        <v>10</v>
      </c>
      <c r="E88">
        <v>30</v>
      </c>
      <c r="F88">
        <v>4</v>
      </c>
      <c r="G88">
        <v>18</v>
      </c>
      <c r="H88" s="83"/>
      <c r="I88" s="184"/>
      <c r="J88" s="184"/>
    </row>
    <row r="89" spans="1:10" ht="15" hidden="1" customHeight="1" thickBot="1" x14ac:dyDescent="0.35">
      <c r="A89" t="str">
        <v>H</v>
      </c>
      <c r="B89" t="str">
        <v>DELINDE Dany</v>
      </c>
      <c r="C89" t="str">
        <v>CEIDF</v>
      </c>
      <c r="D89">
        <v>2</v>
      </c>
      <c r="E89">
        <v>11</v>
      </c>
      <c r="F89">
        <v>1</v>
      </c>
      <c r="G89">
        <v>16</v>
      </c>
      <c r="H89" s="70"/>
      <c r="I89" s="184"/>
      <c r="J89" s="184"/>
    </row>
    <row r="90" spans="1:10" ht="15" hidden="1" customHeight="1" thickBot="1" x14ac:dyDescent="0.35">
      <c r="A90" t="str">
        <v>H</v>
      </c>
      <c r="B90" t="str">
        <v>DONADIEU Didier</v>
      </c>
      <c r="C90" t="str">
        <v>CEIDF</v>
      </c>
      <c r="D90">
        <v>9</v>
      </c>
      <c r="E90">
        <v>36</v>
      </c>
      <c r="F90">
        <v>10</v>
      </c>
      <c r="G90">
        <v>33</v>
      </c>
      <c r="H90" s="75"/>
      <c r="I90" s="184"/>
      <c r="J90" s="184"/>
    </row>
    <row r="91" spans="1:10" ht="15.6" thickTop="1" thickBot="1" x14ac:dyDescent="0.35">
      <c r="A91" s="77" t="str">
        <v>F</v>
      </c>
      <c r="B91" s="77" t="str">
        <v>FOUASSEAU-QUERBES Pascale</v>
      </c>
      <c r="C91" s="77" t="str">
        <v>CEIDF</v>
      </c>
      <c r="D91" s="77">
        <v>0</v>
      </c>
      <c r="E91" s="93">
        <v>7</v>
      </c>
      <c r="F91" s="91">
        <v>1</v>
      </c>
      <c r="G91" s="93">
        <v>17</v>
      </c>
      <c r="H91" s="77">
        <f>SUM(E91,G91)</f>
        <v>24</v>
      </c>
      <c r="I91" s="189"/>
      <c r="J91" s="185"/>
    </row>
    <row r="92" spans="1:10" ht="15" hidden="1" customHeight="1" thickBot="1" x14ac:dyDescent="0.35">
      <c r="A92" t="str">
        <v>H</v>
      </c>
      <c r="B92" t="str">
        <v>GONDOLE Philippe</v>
      </c>
      <c r="C92" t="str">
        <v>CEIDF</v>
      </c>
      <c r="D92">
        <v>9</v>
      </c>
      <c r="E92">
        <v>24</v>
      </c>
      <c r="F92">
        <v>10</v>
      </c>
      <c r="G92">
        <v>23</v>
      </c>
      <c r="H92" s="76"/>
      <c r="I92" s="184"/>
      <c r="J92" s="184"/>
    </row>
    <row r="93" spans="1:10" ht="15" hidden="1" customHeight="1" thickBot="1" x14ac:dyDescent="0.35">
      <c r="A93" t="str">
        <v>H</v>
      </c>
      <c r="B93" t="str">
        <v>HOUDOUIN Didier</v>
      </c>
      <c r="C93" t="str">
        <v>CEIDF</v>
      </c>
      <c r="D93">
        <v>19</v>
      </c>
      <c r="E93">
        <v>41</v>
      </c>
      <c r="F93">
        <v>16</v>
      </c>
      <c r="G93">
        <v>41</v>
      </c>
      <c r="H93" s="70"/>
      <c r="I93" s="184"/>
      <c r="J93" s="184"/>
    </row>
    <row r="94" spans="1:10" ht="15" hidden="1" customHeight="1" thickBot="1" x14ac:dyDescent="0.35">
      <c r="A94" t="str">
        <v>H</v>
      </c>
      <c r="B94" t="str">
        <v>ILLIVI Sylvain</v>
      </c>
      <c r="C94" t="str">
        <v>CEIDF</v>
      </c>
      <c r="D94">
        <v>11</v>
      </c>
      <c r="E94">
        <v>41</v>
      </c>
      <c r="F94">
        <v>2</v>
      </c>
      <c r="G94">
        <v>28</v>
      </c>
      <c r="H94" s="69"/>
      <c r="I94" s="184"/>
      <c r="J94" s="184"/>
    </row>
    <row r="95" spans="1:10" ht="15" hidden="1" customHeight="1" thickBot="1" x14ac:dyDescent="0.35">
      <c r="A95" t="str">
        <v>H</v>
      </c>
      <c r="B95" t="str">
        <v>LAMBILLON Sebastien</v>
      </c>
      <c r="C95" t="str">
        <v>CEIDF</v>
      </c>
      <c r="D95">
        <v>12</v>
      </c>
      <c r="E95">
        <v>25</v>
      </c>
      <c r="F95">
        <v>8</v>
      </c>
      <c r="G95">
        <v>21</v>
      </c>
      <c r="H95" s="70"/>
      <c r="I95" s="184"/>
      <c r="J95" s="184"/>
    </row>
    <row r="96" spans="1:10" ht="15" hidden="1" customHeight="1" thickBot="1" x14ac:dyDescent="0.35">
      <c r="A96" t="str">
        <v>H</v>
      </c>
      <c r="B96" t="str">
        <v>LE DRU Jean-Jacques</v>
      </c>
      <c r="C96" t="str">
        <v>CEIDF</v>
      </c>
      <c r="D96">
        <v>20</v>
      </c>
      <c r="E96">
        <v>43</v>
      </c>
      <c r="F96">
        <v>8</v>
      </c>
      <c r="G96">
        <v>27</v>
      </c>
      <c r="H96" s="70"/>
      <c r="I96" s="184"/>
      <c r="J96" s="184"/>
    </row>
    <row r="97" spans="1:10" ht="15" hidden="1" customHeight="1" thickBot="1" x14ac:dyDescent="0.35">
      <c r="A97" t="str">
        <v>H</v>
      </c>
      <c r="B97" t="str">
        <v>LECLERCQ Alexandre</v>
      </c>
      <c r="C97" t="str">
        <v>CEIDF</v>
      </c>
      <c r="D97">
        <v>4</v>
      </c>
      <c r="E97">
        <v>27</v>
      </c>
      <c r="F97">
        <v>7</v>
      </c>
      <c r="G97">
        <v>41</v>
      </c>
      <c r="H97" s="69"/>
      <c r="I97" s="184"/>
      <c r="J97" s="184"/>
    </row>
    <row r="98" spans="1:10" ht="15" hidden="1" customHeight="1" thickBot="1" x14ac:dyDescent="0.35">
      <c r="A98" t="str">
        <v>H</v>
      </c>
      <c r="B98" t="str">
        <v>LETHONGSAVARN Vivien</v>
      </c>
      <c r="C98" t="str">
        <v>CEIDF</v>
      </c>
      <c r="D98">
        <v>0</v>
      </c>
      <c r="E98">
        <v>0</v>
      </c>
      <c r="F98">
        <v>0</v>
      </c>
      <c r="G98">
        <v>0</v>
      </c>
      <c r="H98" s="70"/>
      <c r="I98" s="184"/>
      <c r="J98" s="184"/>
    </row>
    <row r="99" spans="1:10" ht="15" hidden="1" customHeight="1" thickBot="1" x14ac:dyDescent="0.35">
      <c r="A99" t="str">
        <v>H</v>
      </c>
      <c r="B99" t="str">
        <v>MEDENOUVO Rolic</v>
      </c>
      <c r="C99" t="str">
        <v>CEIDF</v>
      </c>
      <c r="D99">
        <v>8</v>
      </c>
      <c r="E99">
        <v>35</v>
      </c>
      <c r="F99">
        <v>12</v>
      </c>
      <c r="G99">
        <v>46</v>
      </c>
      <c r="H99" s="70"/>
      <c r="I99" s="184"/>
      <c r="J99" s="184"/>
    </row>
    <row r="100" spans="1:10" ht="15" hidden="1" customHeight="1" thickBot="1" x14ac:dyDescent="0.35">
      <c r="A100" t="str">
        <v>H</v>
      </c>
      <c r="B100" t="str">
        <v>MOSTEFAI Jean-Claude</v>
      </c>
      <c r="C100" t="str">
        <v>CEIDF</v>
      </c>
      <c r="D100">
        <v>8</v>
      </c>
      <c r="E100">
        <v>31</v>
      </c>
      <c r="F100">
        <v>10</v>
      </c>
      <c r="G100">
        <v>33</v>
      </c>
      <c r="H100" s="71"/>
      <c r="I100" s="184"/>
      <c r="J100" s="184"/>
    </row>
    <row r="101" spans="1:10" ht="15" hidden="1" customHeight="1" thickBot="1" x14ac:dyDescent="0.35">
      <c r="A101" t="str">
        <v>H</v>
      </c>
      <c r="B101" t="str">
        <v>MSICA Jean-Jacques</v>
      </c>
      <c r="C101" t="str">
        <v>CEIDF</v>
      </c>
      <c r="D101">
        <v>0</v>
      </c>
      <c r="E101">
        <v>0</v>
      </c>
      <c r="F101">
        <v>0</v>
      </c>
      <c r="G101">
        <v>0</v>
      </c>
      <c r="H101" s="82"/>
      <c r="I101" s="184"/>
      <c r="J101" s="184"/>
    </row>
    <row r="102" spans="1:10" ht="15.6" thickTop="1" thickBot="1" x14ac:dyDescent="0.35">
      <c r="A102" s="77" t="str">
        <v>F</v>
      </c>
      <c r="B102" s="77" t="str">
        <v>PERRIERE Valérie</v>
      </c>
      <c r="C102" s="77" t="str">
        <v>CEIDF</v>
      </c>
      <c r="D102" s="77">
        <v>5</v>
      </c>
      <c r="E102" s="93">
        <v>31</v>
      </c>
      <c r="F102" s="91">
        <v>1</v>
      </c>
      <c r="G102" s="93">
        <v>20</v>
      </c>
      <c r="H102" s="77">
        <f>SUM(E102,G102)</f>
        <v>51</v>
      </c>
      <c r="I102" s="189"/>
      <c r="J102" s="185"/>
    </row>
    <row r="103" spans="1:10" ht="15.6" hidden="1" thickTop="1" thickBot="1" x14ac:dyDescent="0.35">
      <c r="A103" t="str">
        <v>H</v>
      </c>
      <c r="B103" t="str">
        <v>QUERBES Patrice</v>
      </c>
      <c r="C103" t="str">
        <v>CEIDF</v>
      </c>
      <c r="D103">
        <v>0</v>
      </c>
      <c r="E103">
        <v>0</v>
      </c>
      <c r="F103">
        <v>0</v>
      </c>
      <c r="G103">
        <v>0</v>
      </c>
      <c r="H103" s="83"/>
    </row>
    <row r="104" spans="1:10" ht="15.6" hidden="1" thickTop="1" thickBot="1" x14ac:dyDescent="0.35">
      <c r="A104" t="str">
        <v>H</v>
      </c>
      <c r="B104" t="str">
        <v>RIEUNIER Jean-Rémi</v>
      </c>
      <c r="C104" t="str">
        <v>CEIDF</v>
      </c>
      <c r="D104">
        <v>25</v>
      </c>
      <c r="E104">
        <v>27</v>
      </c>
      <c r="F104">
        <v>29</v>
      </c>
      <c r="G104">
        <v>32</v>
      </c>
      <c r="H104" s="70"/>
    </row>
    <row r="105" spans="1:10" ht="15.6" hidden="1" thickTop="1" thickBot="1" x14ac:dyDescent="0.35">
      <c r="A105" t="str">
        <v>H</v>
      </c>
      <c r="B105" t="str">
        <v>BOURSIER Anthony</v>
      </c>
      <c r="C105" t="str">
        <v>CELC</v>
      </c>
      <c r="D105">
        <v>17</v>
      </c>
      <c r="E105">
        <v>34</v>
      </c>
      <c r="F105">
        <v>17</v>
      </c>
      <c r="G105">
        <v>34</v>
      </c>
      <c r="H105" s="70"/>
    </row>
    <row r="106" spans="1:10" ht="15.6" hidden="1" thickTop="1" thickBot="1" x14ac:dyDescent="0.35">
      <c r="A106" t="str">
        <v>H</v>
      </c>
      <c r="B106" t="str">
        <v>BRIGNON Michel</v>
      </c>
      <c r="C106" t="str">
        <v>CELC</v>
      </c>
      <c r="D106">
        <v>20</v>
      </c>
      <c r="E106">
        <v>39</v>
      </c>
      <c r="F106">
        <v>5</v>
      </c>
      <c r="G106">
        <v>22</v>
      </c>
      <c r="H106" s="71"/>
    </row>
    <row r="107" spans="1:10" ht="15.6" hidden="1" thickTop="1" thickBot="1" x14ac:dyDescent="0.35">
      <c r="A107" t="str">
        <v>H</v>
      </c>
      <c r="B107" t="str">
        <v>DEPARDIEU Franck</v>
      </c>
      <c r="C107" t="str">
        <v>CELC</v>
      </c>
      <c r="D107">
        <v>14</v>
      </c>
      <c r="E107">
        <v>26</v>
      </c>
      <c r="F107">
        <v>19</v>
      </c>
      <c r="G107">
        <v>32</v>
      </c>
      <c r="H107" s="82"/>
    </row>
    <row r="108" spans="1:10" ht="15.6" thickTop="1" thickBot="1" x14ac:dyDescent="0.35">
      <c r="A108" s="80" t="str">
        <v>F</v>
      </c>
      <c r="B108" s="80" t="str">
        <v>DOUANGDARA EPOUSE QUEVAL Alice</v>
      </c>
      <c r="C108" s="80" t="str">
        <v>CELC</v>
      </c>
      <c r="D108" s="80">
        <v>10</v>
      </c>
      <c r="E108" s="94">
        <v>27</v>
      </c>
      <c r="F108" s="92">
        <v>5</v>
      </c>
      <c r="G108" s="94">
        <v>22</v>
      </c>
      <c r="H108" s="80">
        <f>SUM(E108,G108)</f>
        <v>49</v>
      </c>
      <c r="I108" s="189" cm="1">
        <f t="array" ref="I108">SUMPRODUCT(LARGE((H108,H110),{1;2}))</f>
        <v>118</v>
      </c>
      <c r="J108" s="183" t="s">
        <v>643</v>
      </c>
    </row>
    <row r="109" spans="1:10" ht="15" hidden="1" customHeight="1" thickBot="1" x14ac:dyDescent="0.35">
      <c r="A109" t="str">
        <v>H</v>
      </c>
      <c r="B109" t="str">
        <v>MARINIER Frederic</v>
      </c>
      <c r="C109" t="str">
        <v>CELC</v>
      </c>
      <c r="D109">
        <v>24</v>
      </c>
      <c r="E109">
        <v>33</v>
      </c>
      <c r="F109">
        <v>20</v>
      </c>
      <c r="G109">
        <v>32</v>
      </c>
      <c r="H109" s="78"/>
      <c r="I109" s="184"/>
      <c r="J109" s="184"/>
    </row>
    <row r="110" spans="1:10" ht="15.6" thickTop="1" thickBot="1" x14ac:dyDescent="0.35">
      <c r="A110" s="80" t="str">
        <v>F</v>
      </c>
      <c r="B110" s="80" t="str">
        <v>ROUGER Isabelle</v>
      </c>
      <c r="C110" s="80" t="str">
        <v>CELC</v>
      </c>
      <c r="D110" s="80">
        <v>11</v>
      </c>
      <c r="E110" s="94">
        <v>32</v>
      </c>
      <c r="F110" s="92">
        <v>10</v>
      </c>
      <c r="G110" s="94">
        <v>37</v>
      </c>
      <c r="H110" s="80">
        <f>SUM(E110,G110)</f>
        <v>69</v>
      </c>
      <c r="I110" s="189"/>
      <c r="J110" s="183"/>
    </row>
    <row r="111" spans="1:10" ht="15.6" hidden="1" thickTop="1" thickBot="1" x14ac:dyDescent="0.35">
      <c r="A111" t="str">
        <v>H</v>
      </c>
      <c r="B111" t="str">
        <v>ROUGER Sylvain</v>
      </c>
      <c r="C111" t="str">
        <v>CELC</v>
      </c>
      <c r="D111">
        <v>0</v>
      </c>
      <c r="E111">
        <v>0</v>
      </c>
      <c r="F111">
        <v>0</v>
      </c>
      <c r="G111">
        <v>0</v>
      </c>
      <c r="H111" s="83"/>
    </row>
    <row r="112" spans="1:10" ht="15.6" hidden="1" thickTop="1" thickBot="1" x14ac:dyDescent="0.35">
      <c r="A112" t="str">
        <v>H</v>
      </c>
      <c r="B112" t="str">
        <v>NUGUES Alain</v>
      </c>
      <c r="C112" t="str">
        <v>CELR</v>
      </c>
      <c r="D112">
        <v>7</v>
      </c>
      <c r="E112">
        <v>33</v>
      </c>
      <c r="F112">
        <v>4</v>
      </c>
      <c r="G112">
        <v>34</v>
      </c>
      <c r="H112" s="81"/>
    </row>
    <row r="113" spans="1:10" ht="15.6" thickTop="1" thickBot="1" x14ac:dyDescent="0.35">
      <c r="A113" s="77" t="str">
        <v>F</v>
      </c>
      <c r="B113" s="77" t="str">
        <v>NUGUES Françoise</v>
      </c>
      <c r="C113" s="77" t="str">
        <v>CELR</v>
      </c>
      <c r="D113" s="77">
        <v>11</v>
      </c>
      <c r="E113" s="93">
        <v>36</v>
      </c>
      <c r="F113" s="91">
        <v>2</v>
      </c>
      <c r="G113" s="93">
        <v>13</v>
      </c>
      <c r="H113" s="77">
        <f>SUM(E113,G113)</f>
        <v>49</v>
      </c>
      <c r="I113" s="88" cm="1">
        <f t="array" ref="I113">SUMPRODUCT(LARGE(H113,{1}))</f>
        <v>49</v>
      </c>
      <c r="J113" s="89" t="s">
        <v>637</v>
      </c>
    </row>
    <row r="114" spans="1:10" ht="15.6" hidden="1" thickTop="1" thickBot="1" x14ac:dyDescent="0.35">
      <c r="A114" t="str">
        <v>H</v>
      </c>
      <c r="B114" t="str">
        <v>VIGIER Christophe</v>
      </c>
      <c r="C114" t="str">
        <v>CELR</v>
      </c>
      <c r="D114">
        <v>17</v>
      </c>
      <c r="E114">
        <v>32</v>
      </c>
      <c r="F114">
        <v>12</v>
      </c>
      <c r="G114">
        <v>24</v>
      </c>
      <c r="H114" s="83"/>
    </row>
    <row r="115" spans="1:10" ht="15.6" hidden="1" thickTop="1" thickBot="1" x14ac:dyDescent="0.35">
      <c r="A115" t="str">
        <v>H</v>
      </c>
      <c r="B115" t="str">
        <v>LEURS Jean-Francois</v>
      </c>
      <c r="C115" t="str">
        <v>CEMP</v>
      </c>
      <c r="D115">
        <v>22</v>
      </c>
      <c r="E115">
        <v>33</v>
      </c>
      <c r="F115">
        <v>16</v>
      </c>
      <c r="G115">
        <v>28</v>
      </c>
      <c r="H115" s="69"/>
    </row>
    <row r="116" spans="1:10" ht="15.6" hidden="1" thickTop="1" thickBot="1" x14ac:dyDescent="0.35">
      <c r="A116" t="str">
        <v>H</v>
      </c>
      <c r="B116" t="str">
        <v>CHIFFARD Yves</v>
      </c>
      <c r="C116" t="str">
        <v>CEN</v>
      </c>
      <c r="D116">
        <v>0</v>
      </c>
      <c r="E116">
        <v>0</v>
      </c>
      <c r="F116">
        <v>0</v>
      </c>
      <c r="G116">
        <v>0</v>
      </c>
      <c r="H116" s="70"/>
    </row>
    <row r="117" spans="1:10" ht="15.6" hidden="1" thickTop="1" thickBot="1" x14ac:dyDescent="0.35">
      <c r="A117" t="str">
        <v>H</v>
      </c>
      <c r="B117" t="str">
        <v>CRIERE Frédéric</v>
      </c>
      <c r="C117" t="str">
        <v>CEN</v>
      </c>
      <c r="D117">
        <v>14</v>
      </c>
      <c r="E117">
        <v>28</v>
      </c>
      <c r="F117">
        <v>13</v>
      </c>
      <c r="G117">
        <v>27</v>
      </c>
      <c r="H117" s="75"/>
    </row>
    <row r="118" spans="1:10" ht="15.6" thickTop="1" thickBot="1" x14ac:dyDescent="0.35">
      <c r="A118" s="80" t="str">
        <v>F</v>
      </c>
      <c r="B118" s="80" t="str">
        <v>DESMARAIS Catherine</v>
      </c>
      <c r="C118" s="80" t="str">
        <v>CEN</v>
      </c>
      <c r="D118" s="80">
        <v>12</v>
      </c>
      <c r="E118" s="94">
        <v>28</v>
      </c>
      <c r="F118" s="92">
        <v>14</v>
      </c>
      <c r="G118" s="94">
        <v>32</v>
      </c>
      <c r="H118" s="80">
        <f>SUM(E118,G118)</f>
        <v>60</v>
      </c>
      <c r="I118" s="189" cm="1">
        <f t="array" ref="I118">SUMPRODUCT(LARGE((H118,H121),{1;2}))</f>
        <v>127</v>
      </c>
      <c r="J118" s="183" t="s">
        <v>641</v>
      </c>
    </row>
    <row r="119" spans="1:10" ht="15" hidden="1" customHeight="1" thickBot="1" x14ac:dyDescent="0.35">
      <c r="A119" t="str">
        <v>H</v>
      </c>
      <c r="B119" t="str">
        <v>LIEUPART Thierry</v>
      </c>
      <c r="C119" t="str">
        <v>CEN</v>
      </c>
      <c r="D119">
        <v>10</v>
      </c>
      <c r="E119">
        <v>22</v>
      </c>
      <c r="F119">
        <v>4</v>
      </c>
      <c r="G119">
        <v>20</v>
      </c>
      <c r="H119" s="76"/>
      <c r="I119" s="184"/>
      <c r="J119" s="184"/>
    </row>
    <row r="120" spans="1:10" ht="15" hidden="1" customHeight="1" thickBot="1" x14ac:dyDescent="0.35">
      <c r="A120" t="str">
        <v>H</v>
      </c>
      <c r="B120" t="str">
        <v>LIGOUGNE Jean-Christophe</v>
      </c>
      <c r="C120" t="str">
        <v>CEN</v>
      </c>
      <c r="D120">
        <v>14</v>
      </c>
      <c r="E120">
        <v>28</v>
      </c>
      <c r="F120">
        <v>18</v>
      </c>
      <c r="G120">
        <v>36</v>
      </c>
      <c r="H120" s="75"/>
      <c r="I120" s="184"/>
      <c r="J120" s="184"/>
    </row>
    <row r="121" spans="1:10" ht="15.6" thickTop="1" thickBot="1" x14ac:dyDescent="0.35">
      <c r="A121" s="80" t="str">
        <v>F</v>
      </c>
      <c r="B121" s="80" t="str">
        <v>VARCHON Christine</v>
      </c>
      <c r="C121" s="80" t="str">
        <v>CEN</v>
      </c>
      <c r="D121" s="80">
        <v>8</v>
      </c>
      <c r="E121" s="94">
        <v>34</v>
      </c>
      <c r="F121" s="92">
        <v>7</v>
      </c>
      <c r="G121" s="94">
        <v>33</v>
      </c>
      <c r="H121" s="80">
        <f>SUM(E121,G121)</f>
        <v>67</v>
      </c>
      <c r="I121" s="189"/>
      <c r="J121" s="183"/>
    </row>
    <row r="122" spans="1:10" ht="15.6" hidden="1" thickTop="1" thickBot="1" x14ac:dyDescent="0.35">
      <c r="A122" t="str">
        <v>H</v>
      </c>
      <c r="B122" t="str">
        <v>AGUEL Mohamed</v>
      </c>
      <c r="C122" t="str">
        <v>CEPAC</v>
      </c>
      <c r="D122">
        <v>1</v>
      </c>
      <c r="E122">
        <v>14</v>
      </c>
      <c r="F122">
        <v>3</v>
      </c>
      <c r="G122">
        <v>20</v>
      </c>
      <c r="H122" s="76"/>
    </row>
    <row r="123" spans="1:10" ht="15.6" hidden="1" thickTop="1" thickBot="1" x14ac:dyDescent="0.35">
      <c r="A123" t="str">
        <v>H</v>
      </c>
      <c r="B123" t="str">
        <v>MICELI Laurent</v>
      </c>
      <c r="C123" t="str">
        <v>CEPAC</v>
      </c>
      <c r="D123">
        <v>26</v>
      </c>
      <c r="E123">
        <v>34</v>
      </c>
      <c r="F123">
        <v>22</v>
      </c>
      <c r="G123">
        <v>32</v>
      </c>
      <c r="H123" s="70"/>
    </row>
    <row r="124" spans="1:10" ht="15.6" hidden="1" thickTop="1" thickBot="1" x14ac:dyDescent="0.35">
      <c r="A124" t="str">
        <v>H</v>
      </c>
      <c r="B124" t="str">
        <v>MORFIN Alain</v>
      </c>
      <c r="C124" t="str">
        <v>CEPAC</v>
      </c>
      <c r="D124">
        <v>16</v>
      </c>
      <c r="E124">
        <v>29</v>
      </c>
      <c r="F124">
        <v>16</v>
      </c>
      <c r="G124">
        <v>31</v>
      </c>
      <c r="H124" s="69"/>
    </row>
    <row r="125" spans="1:10" ht="15.6" hidden="1" thickTop="1" thickBot="1" x14ac:dyDescent="0.35">
      <c r="A125" t="str">
        <v>H</v>
      </c>
      <c r="B125" t="str">
        <v>MOTREFF Thierry</v>
      </c>
      <c r="C125" t="str">
        <v>CEPAC</v>
      </c>
      <c r="D125">
        <v>7</v>
      </c>
      <c r="E125">
        <v>33</v>
      </c>
      <c r="F125">
        <v>6</v>
      </c>
      <c r="G125">
        <v>35</v>
      </c>
      <c r="H125" s="75"/>
    </row>
    <row r="126" spans="1:10" ht="15.6" thickTop="1" thickBot="1" x14ac:dyDescent="0.35">
      <c r="A126" s="77" t="str">
        <v>F</v>
      </c>
      <c r="B126" s="77" t="str">
        <v>PARISSE Agnes</v>
      </c>
      <c r="C126" s="77" t="str">
        <v>CEPAC</v>
      </c>
      <c r="D126" s="77">
        <v>10</v>
      </c>
      <c r="E126" s="93">
        <v>27</v>
      </c>
      <c r="F126" s="91">
        <v>7</v>
      </c>
      <c r="G126" s="93">
        <v>24</v>
      </c>
      <c r="H126" s="77">
        <f>SUM(E126,G126)</f>
        <v>51</v>
      </c>
      <c r="I126" s="88" cm="1">
        <f t="array" ref="I126">SUMPRODUCT(LARGE(H126,{1}))</f>
        <v>51</v>
      </c>
      <c r="J126" s="89" t="s">
        <v>640</v>
      </c>
    </row>
    <row r="127" spans="1:10" ht="15.6" hidden="1" thickTop="1" thickBot="1" x14ac:dyDescent="0.35">
      <c r="A127" t="str">
        <v>H</v>
      </c>
      <c r="B127" t="str">
        <v>PIERRE Herve</v>
      </c>
      <c r="C127" t="str">
        <v>CEPAC</v>
      </c>
      <c r="D127">
        <v>18</v>
      </c>
      <c r="E127">
        <v>36</v>
      </c>
      <c r="F127">
        <v>13</v>
      </c>
      <c r="G127">
        <v>30</v>
      </c>
      <c r="H127" s="79"/>
    </row>
    <row r="128" spans="1:10" ht="15.6" hidden="1" thickTop="1" thickBot="1" x14ac:dyDescent="0.35">
      <c r="A128" t="str">
        <v>H</v>
      </c>
      <c r="B128" t="str">
        <v>CHOUVELON Bruno</v>
      </c>
      <c r="C128" t="str">
        <v>CEPAL</v>
      </c>
      <c r="D128">
        <v>11</v>
      </c>
      <c r="E128">
        <v>33</v>
      </c>
      <c r="F128">
        <v>5</v>
      </c>
      <c r="G128">
        <v>22</v>
      </c>
      <c r="H128" s="72"/>
    </row>
    <row r="129" spans="1:10" ht="15.6" hidden="1" thickTop="1" thickBot="1" x14ac:dyDescent="0.35">
      <c r="A129" t="str">
        <v>H</v>
      </c>
      <c r="B129" t="str">
        <v>FERNANDEZ Alain</v>
      </c>
      <c r="C129" t="str">
        <v>CEPAL</v>
      </c>
      <c r="D129">
        <v>15</v>
      </c>
      <c r="E129">
        <v>42</v>
      </c>
      <c r="F129">
        <v>10</v>
      </c>
      <c r="G129">
        <v>39</v>
      </c>
      <c r="H129" s="70"/>
    </row>
    <row r="130" spans="1:10" ht="15.6" hidden="1" thickTop="1" thickBot="1" x14ac:dyDescent="0.35">
      <c r="A130" t="str">
        <v>H</v>
      </c>
      <c r="B130" t="str">
        <v>BARROT Michel</v>
      </c>
      <c r="C130" t="str">
        <v>NATIXIS</v>
      </c>
      <c r="D130">
        <v>19</v>
      </c>
      <c r="E130">
        <v>40</v>
      </c>
      <c r="F130">
        <v>13</v>
      </c>
      <c r="G130">
        <v>34</v>
      </c>
      <c r="H130" s="69"/>
    </row>
    <row r="131" spans="1:10" ht="15.6" hidden="1" thickTop="1" thickBot="1" x14ac:dyDescent="0.35">
      <c r="A131" t="str">
        <v>H</v>
      </c>
      <c r="B131" t="str">
        <v>CHEA Xavier</v>
      </c>
      <c r="C131" t="str">
        <v>NATIXIS</v>
      </c>
      <c r="D131">
        <v>13</v>
      </c>
      <c r="E131">
        <v>31</v>
      </c>
      <c r="F131">
        <v>17</v>
      </c>
      <c r="G131">
        <v>35</v>
      </c>
      <c r="H131" s="70"/>
    </row>
    <row r="132" spans="1:10" ht="15.6" hidden="1" thickTop="1" thickBot="1" x14ac:dyDescent="0.35">
      <c r="A132" t="str">
        <v>H</v>
      </c>
      <c r="B132" t="str">
        <v>DESENS DE LAVIGERIE Alain</v>
      </c>
      <c r="C132" t="str">
        <v>NATIXIS</v>
      </c>
      <c r="D132">
        <v>14</v>
      </c>
      <c r="E132">
        <v>28</v>
      </c>
      <c r="F132">
        <v>9</v>
      </c>
      <c r="G132">
        <v>25</v>
      </c>
      <c r="H132" s="70"/>
    </row>
    <row r="133" spans="1:10" ht="15.6" hidden="1" thickTop="1" thickBot="1" x14ac:dyDescent="0.35">
      <c r="A133" t="str">
        <v>H</v>
      </c>
      <c r="B133" t="str">
        <v>FRANCHI Antoine</v>
      </c>
      <c r="C133" t="str">
        <v>NATIXIS</v>
      </c>
      <c r="D133">
        <v>15</v>
      </c>
      <c r="E133">
        <v>36</v>
      </c>
      <c r="F133">
        <v>15</v>
      </c>
      <c r="G133">
        <v>33</v>
      </c>
      <c r="H133" s="71"/>
    </row>
    <row r="134" spans="1:10" ht="15.6" hidden="1" thickTop="1" thickBot="1" x14ac:dyDescent="0.35">
      <c r="A134" t="str">
        <v>H</v>
      </c>
      <c r="B134" t="str">
        <v>HADDAR Sidi</v>
      </c>
      <c r="C134" t="str">
        <v>NATIXIS</v>
      </c>
      <c r="D134">
        <v>0</v>
      </c>
      <c r="E134">
        <v>0</v>
      </c>
      <c r="F134">
        <v>16</v>
      </c>
      <c r="G134">
        <v>26</v>
      </c>
      <c r="H134" s="72"/>
    </row>
    <row r="135" spans="1:10" ht="15.6" hidden="1" thickTop="1" thickBot="1" x14ac:dyDescent="0.35">
      <c r="A135" t="str">
        <v>H</v>
      </c>
      <c r="B135" t="str">
        <v>LEIBMANN Laurent</v>
      </c>
      <c r="C135" t="str">
        <v>NATIXIS</v>
      </c>
      <c r="D135">
        <v>20</v>
      </c>
      <c r="E135">
        <v>35</v>
      </c>
      <c r="F135">
        <v>13</v>
      </c>
      <c r="G135">
        <v>29</v>
      </c>
      <c r="H135" s="70"/>
    </row>
    <row r="136" spans="1:10" ht="15.6" hidden="1" thickTop="1" thickBot="1" x14ac:dyDescent="0.35">
      <c r="A136" t="str">
        <v>H</v>
      </c>
      <c r="B136" t="str">
        <v>PARISSE Jean-Louis</v>
      </c>
      <c r="C136" t="str">
        <v>NATIXIS</v>
      </c>
      <c r="D136">
        <v>20</v>
      </c>
      <c r="E136">
        <v>35</v>
      </c>
      <c r="F136">
        <v>17</v>
      </c>
      <c r="G136">
        <v>33</v>
      </c>
      <c r="H136" s="75"/>
    </row>
    <row r="137" spans="1:10" ht="15.6" thickTop="1" thickBot="1" x14ac:dyDescent="0.35">
      <c r="A137" s="80" t="str">
        <v>F</v>
      </c>
      <c r="B137" s="80" t="str">
        <v>REYJAL Christine</v>
      </c>
      <c r="C137" s="80" t="str">
        <v>NATIXIS</v>
      </c>
      <c r="D137" s="80">
        <v>0</v>
      </c>
      <c r="E137" s="94">
        <v>0</v>
      </c>
      <c r="F137" s="92">
        <v>0</v>
      </c>
      <c r="G137" s="94">
        <v>0</v>
      </c>
      <c r="H137" s="80">
        <f>SUM(E137,G137)</f>
        <v>0</v>
      </c>
      <c r="I137" s="189" cm="1">
        <f t="array" ref="I137">SUMPRODUCT(LARGE((H137,H139),{1;2}))</f>
        <v>0</v>
      </c>
      <c r="J137" s="183"/>
    </row>
    <row r="138" spans="1:10" ht="15" hidden="1" customHeight="1" thickBot="1" x14ac:dyDescent="0.35">
      <c r="A138" t="str">
        <v>H</v>
      </c>
      <c r="B138" t="str">
        <v>REYJAL Thierry</v>
      </c>
      <c r="C138" t="str">
        <v>NATIXIS</v>
      </c>
      <c r="D138">
        <v>10</v>
      </c>
      <c r="E138">
        <v>30</v>
      </c>
      <c r="F138">
        <v>10</v>
      </c>
      <c r="G138">
        <v>32</v>
      </c>
      <c r="H138" s="85"/>
      <c r="I138" s="184"/>
      <c r="J138" s="184"/>
    </row>
    <row r="139" spans="1:10" ht="15.6" thickTop="1" thickBot="1" x14ac:dyDescent="0.35">
      <c r="A139" s="80" t="str">
        <v>F</v>
      </c>
      <c r="B139" s="80" t="str">
        <v>VERGNE Catherine</v>
      </c>
      <c r="C139" s="80" t="str">
        <v>NATIXIS</v>
      </c>
      <c r="D139" s="80">
        <v>0</v>
      </c>
      <c r="E139" s="94">
        <v>0</v>
      </c>
      <c r="F139" s="92">
        <v>0</v>
      </c>
      <c r="G139" s="94">
        <v>0</v>
      </c>
      <c r="H139" s="80">
        <f>SUM(E139,G139)</f>
        <v>0</v>
      </c>
      <c r="I139" s="189"/>
      <c r="J139" s="183"/>
    </row>
    <row r="140" spans="1:10" ht="15.6" hidden="1" thickTop="1" thickBot="1" x14ac:dyDescent="0.35">
      <c r="A140" t="str">
        <v>H</v>
      </c>
      <c r="B140" t="str">
        <v>VERGNE Régis</v>
      </c>
      <c r="C140" t="str">
        <v>NATIXIS</v>
      </c>
      <c r="D140">
        <v>13</v>
      </c>
      <c r="E140">
        <v>31</v>
      </c>
      <c r="F140">
        <v>7</v>
      </c>
      <c r="G140">
        <v>29</v>
      </c>
      <c r="H140" s="83"/>
    </row>
    <row r="141" spans="1:10" ht="15" thickTop="1" x14ac:dyDescent="0.3"/>
  </sheetData>
  <autoFilter ref="A2:F140" xr:uid="{A77B68CC-CAFC-4543-BCE7-399B4F48B379}">
    <filterColumn colId="0">
      <filters>
        <filter val="F"/>
      </filters>
    </filterColumn>
  </autoFilter>
  <mergeCells count="19">
    <mergeCell ref="I81:I102"/>
    <mergeCell ref="I108:I110"/>
    <mergeCell ref="I118:I121"/>
    <mergeCell ref="I137:I139"/>
    <mergeCell ref="A1:I1"/>
    <mergeCell ref="I22:I24"/>
    <mergeCell ref="I31:I32"/>
    <mergeCell ref="I44:I50"/>
    <mergeCell ref="I59:I60"/>
    <mergeCell ref="I72:I76"/>
    <mergeCell ref="J108:J110"/>
    <mergeCell ref="J118:J121"/>
    <mergeCell ref="J137:J139"/>
    <mergeCell ref="J81:J102"/>
    <mergeCell ref="J22:J24"/>
    <mergeCell ref="J31:J32"/>
    <mergeCell ref="J44:J50"/>
    <mergeCell ref="J59:J60"/>
    <mergeCell ref="J72:J76"/>
  </mergeCells>
  <conditionalFormatting sqref="I16:I139">
    <cfRule type="top10" dxfId="48" priority="1" rank="1"/>
  </conditionalFormatting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14</vt:i4>
      </vt:variant>
    </vt:vector>
  </HeadingPairs>
  <TitlesOfParts>
    <vt:vector size="14" baseType="lpstr">
      <vt:lpstr>Joueurs</vt:lpstr>
      <vt:lpstr>Résultats à éditer</vt:lpstr>
      <vt:lpstr>Feuille saisie score</vt:lpstr>
      <vt:lpstr>Prix Indiv Brut (calcul)</vt:lpstr>
      <vt:lpstr>Classement Indiv Brut</vt:lpstr>
      <vt:lpstr>Prix Indiv Net (calcul)</vt:lpstr>
      <vt:lpstr>Classement Indiv Net</vt:lpstr>
      <vt:lpstr>Eqp Dames Brut</vt:lpstr>
      <vt:lpstr>Eqp Dames Net</vt:lpstr>
      <vt:lpstr>Eqp Messieurs Brut</vt:lpstr>
      <vt:lpstr>Eqp Messieurs Net</vt:lpstr>
      <vt:lpstr>Eqp Mixte Brut</vt:lpstr>
      <vt:lpstr>Eqp Mixte Net</vt:lpstr>
      <vt:lpstr>Général Equipe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LEGRAS Arnaud</dc:creator>
  <cp:keywords/>
  <dc:description/>
  <cp:lastModifiedBy>PERRIERE Valerie [CEIDF]</cp:lastModifiedBy>
  <cp:revision/>
  <dcterms:created xsi:type="dcterms:W3CDTF">2024-09-17T14:25:52Z</dcterms:created>
  <dcterms:modified xsi:type="dcterms:W3CDTF">2024-10-01T15:08:13Z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33f31a-a91f-4b93-bbcd-5ddf027d1ae6_Enabled">
    <vt:lpwstr>true</vt:lpwstr>
  </property>
  <property fmtid="{D5CDD505-2E9C-101B-9397-08002B2CF9AE}" pid="3" name="MSIP_Label_4333f31a-a91f-4b93-bbcd-5ddf027d1ae6_SetDate">
    <vt:lpwstr>2024-09-17T14:28:55Z</vt:lpwstr>
  </property>
  <property fmtid="{D5CDD505-2E9C-101B-9397-08002B2CF9AE}" pid="4" name="MSIP_Label_4333f31a-a91f-4b93-bbcd-5ddf027d1ae6_Method">
    <vt:lpwstr>Standard</vt:lpwstr>
  </property>
  <property fmtid="{D5CDD505-2E9C-101B-9397-08002B2CF9AE}" pid="5" name="MSIP_Label_4333f31a-a91f-4b93-bbcd-5ddf027d1ae6_Name">
    <vt:lpwstr>C0</vt:lpwstr>
  </property>
  <property fmtid="{D5CDD505-2E9C-101B-9397-08002B2CF9AE}" pid="6" name="MSIP_Label_4333f31a-a91f-4b93-bbcd-5ddf027d1ae6_SiteId">
    <vt:lpwstr>f7e1e464-7e4d-4e93-9f42-de95ee7dcd32</vt:lpwstr>
  </property>
  <property fmtid="{D5CDD505-2E9C-101B-9397-08002B2CF9AE}" pid="7" name="MSIP_Label_4333f31a-a91f-4b93-bbcd-5ddf027d1ae6_ActionId">
    <vt:lpwstr>6aa89f9d-a713-4be6-bd76-6b850ce1c277</vt:lpwstr>
  </property>
  <property fmtid="{D5CDD505-2E9C-101B-9397-08002B2CF9AE}" pid="8" name="MSIP_Label_4333f31a-a91f-4b93-bbcd-5ddf027d1ae6_ContentBits">
    <vt:lpwstr>0</vt:lpwstr>
  </property>
  <property fmtid="{D5CDD505-2E9C-101B-9397-08002B2CF9AE}" pid="9" name="MSIP_Label_48a19f0c-bea1-442e-a475-ed109d9ec508_Enabled">
    <vt:lpwstr>true</vt:lpwstr>
  </property>
  <property fmtid="{D5CDD505-2E9C-101B-9397-08002B2CF9AE}" pid="10" name="MSIP_Label_48a19f0c-bea1-442e-a475-ed109d9ec508_SetDate">
    <vt:lpwstr>2024-10-01T15:08:12Z</vt:lpwstr>
  </property>
  <property fmtid="{D5CDD505-2E9C-101B-9397-08002B2CF9AE}" pid="11" name="MSIP_Label_48a19f0c-bea1-442e-a475-ed109d9ec508_Method">
    <vt:lpwstr>Standard</vt:lpwstr>
  </property>
  <property fmtid="{D5CDD505-2E9C-101B-9397-08002B2CF9AE}" pid="12" name="MSIP_Label_48a19f0c-bea1-442e-a475-ed109d9ec508_Name">
    <vt:lpwstr>48a19f0c-bea1-442e-a475-ed109d9ec508</vt:lpwstr>
  </property>
  <property fmtid="{D5CDD505-2E9C-101B-9397-08002B2CF9AE}" pid="13" name="MSIP_Label_48a19f0c-bea1-442e-a475-ed109d9ec508_SiteId">
    <vt:lpwstr>d5bb6d35-8a82-4329-b49a-5030bd6497ab</vt:lpwstr>
  </property>
  <property fmtid="{D5CDD505-2E9C-101B-9397-08002B2CF9AE}" pid="14" name="MSIP_Label_48a19f0c-bea1-442e-a475-ed109d9ec508_ActionId">
    <vt:lpwstr>8009b142-b25d-4e14-90d2-23b3ab1faa85</vt:lpwstr>
  </property>
  <property fmtid="{D5CDD505-2E9C-101B-9397-08002B2CF9AE}" pid="15" name="MSIP_Label_48a19f0c-bea1-442e-a475-ed109d9ec508_ContentBits">
    <vt:lpwstr>0</vt:lpwstr>
  </property>
</Properties>
</file>